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2BA7C5FD-8D71-44F6-B7DB-2102F06F8851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謝金一覧" sheetId="8" r:id="rId1"/>
    <sheet name="旅費・謝金一覧" sheetId="18" r:id="rId2"/>
    <sheet name="謝金領収証_個人【様式】" sheetId="15" r:id="rId3"/>
    <sheet name="謝金領収証_個人【見本】 " sheetId="14" r:id="rId4"/>
    <sheet name="旅費・謝金領収証_個人【様式】 " sheetId="16" r:id="rId5"/>
    <sheet name="旅費・謝金領収証_個人【見本】" sheetId="17" r:id="rId6"/>
    <sheet name="謝金領収書＿複数【様式】" sheetId="11" r:id="rId7"/>
    <sheet name="謝金領収書＿複数 【見本】" sheetId="6" r:id="rId8"/>
    <sheet name="旅費・謝金領収書＿複数【様式】" sheetId="12" r:id="rId9"/>
    <sheet name="旅費・謝金領収書＿複数 【見本】" sheetId="7" r:id="rId10"/>
  </sheets>
  <externalReferences>
    <externalReference r:id="rId11"/>
  </externalReferences>
  <definedNames>
    <definedName name="A">#REF!</definedName>
    <definedName name="_xlnm.Print_Area" localSheetId="0">謝金一覧!$A$1:$J$24</definedName>
    <definedName name="_xlnm.Print_Area" localSheetId="7">'謝金領収書＿複数 【見本】'!$A$1:$L$25</definedName>
    <definedName name="_xlnm.Print_Area" localSheetId="6">謝金領収書＿複数【様式】!$A$1:$L$49</definedName>
    <definedName name="_xlnm.Print_Area" localSheetId="3">'謝金領収証_個人【見本】 '!$A$1:$J$29</definedName>
    <definedName name="_xlnm.Print_Area" localSheetId="2">謝金領収証_個人【様式】!$B$1:$I$20</definedName>
    <definedName name="_xlnm.Print_Area" localSheetId="1">旅費・謝金一覧!$A$1:$M$24</definedName>
    <definedName name="_xlnm.Print_Area" localSheetId="9">'旅費・謝金領収書＿複数 【見本】'!$A$1:$Q$25</definedName>
    <definedName name="_xlnm.Print_Area" localSheetId="8">旅費・謝金領収書＿複数【様式】!$A$1:$Q$67</definedName>
    <definedName name="_xlnm.Print_Area" localSheetId="5">旅費・謝金領収証_個人【見本】!$A$1:$J$28</definedName>
    <definedName name="_xlnm.Print_Area" localSheetId="4">'旅費・謝金領収証_個人【様式】 '!$B$1:$I$20</definedName>
    <definedName name="_xlnm.Print_Titles" localSheetId="0">謝金一覧!$1:$3</definedName>
    <definedName name="_xlnm.Print_Titles" localSheetId="7">'謝金領収書＿複数 【見本】'!$1:$5</definedName>
    <definedName name="_xlnm.Print_Titles" localSheetId="6">謝金領収書＿複数【様式】!$1:$5</definedName>
    <definedName name="_xlnm.Print_Titles" localSheetId="1">旅費・謝金一覧!$1:$3</definedName>
    <definedName name="_xlnm.Print_Titles" localSheetId="9">'旅費・謝金領収書＿複数 【見本】'!$1:$5</definedName>
    <definedName name="_xlnm.Print_Titles" localSheetId="8">旅費・謝金領収書＿複数【様式】!$1:$5</definedName>
    <definedName name="会議会場市町" localSheetId="3">[1]name!#REF!</definedName>
    <definedName name="会議会場市町" localSheetId="2">#REF!</definedName>
    <definedName name="会議会場市町" localSheetId="5">[1]name!#REF!</definedName>
    <definedName name="会議会場市町" localSheetId="4">#REF!</definedName>
    <definedName name="会議会場市町">#REF!</definedName>
    <definedName name="会場名" localSheetId="3">[1]name!#REF!</definedName>
    <definedName name="会場名" localSheetId="2">#REF!</definedName>
    <definedName name="会場名" localSheetId="5">[1]name!#REF!</definedName>
    <definedName name="会場名" localSheetId="4">#REF!</definedName>
    <definedName name="会場名">#REF!</definedName>
    <definedName name="競技名" localSheetId="3">[1]name!$A$2:$A$14</definedName>
    <definedName name="競技名" localSheetId="2">#REF!</definedName>
    <definedName name="競技名" localSheetId="5">[1]name!$A$2:$A$14</definedName>
    <definedName name="競技名" localSheetId="4">#REF!</definedName>
    <definedName name="競技名">#REF!</definedName>
    <definedName name="市町名" localSheetId="3">[1]name!#REF!</definedName>
    <definedName name="市町名" localSheetId="2">#REF!</definedName>
    <definedName name="市町名" localSheetId="5">[1]name!#REF!</definedName>
    <definedName name="市町名" localSheetId="4">#REF!</definedName>
    <definedName name="市町名">#REF!</definedName>
    <definedName name="市町名2" localSheetId="3">[1]name!#REF!</definedName>
    <definedName name="市町名2" localSheetId="2">#REF!</definedName>
    <definedName name="市町名2" localSheetId="5">[1]name!#REF!</definedName>
    <definedName name="市町名2" localSheetId="4">#REF!</definedName>
    <definedName name="市町名2">#REF!</definedName>
    <definedName name="自宅市町村" localSheetId="3">[1]name!#REF!</definedName>
    <definedName name="自宅市町村" localSheetId="2">#REF!</definedName>
    <definedName name="自宅市町村" localSheetId="5">[1]name!#REF!</definedName>
    <definedName name="自宅市町村" localSheetId="4">#REF!</definedName>
    <definedName name="自宅市町村">#REF!</definedName>
    <definedName name="役員種別" localSheetId="3">#REF!</definedName>
    <definedName name="役員種別" localSheetId="2">#REF!</definedName>
    <definedName name="役員種別" localSheetId="5">#REF!</definedName>
    <definedName name="役員種別" localSheetId="4">#REF!</definedName>
    <definedName name="役員種別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7" l="1"/>
  <c r="M4" i="18"/>
  <c r="F2" i="16"/>
  <c r="G9" i="16"/>
  <c r="G8" i="16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4" i="18"/>
  <c r="E8" i="16"/>
  <c r="C8" i="16"/>
  <c r="C5" i="16"/>
  <c r="C7" i="16"/>
  <c r="I24" i="18"/>
  <c r="M18" i="18"/>
  <c r="G7" i="16"/>
  <c r="E7" i="16"/>
  <c r="H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F3" i="16" s="1"/>
  <c r="B10" i="11"/>
  <c r="B12" i="11"/>
  <c r="B14" i="11"/>
  <c r="B16" i="11"/>
  <c r="B18" i="11"/>
  <c r="B20" i="11"/>
  <c r="B22" i="11"/>
  <c r="B24" i="11"/>
  <c r="B26" i="11"/>
  <c r="B28" i="11"/>
  <c r="B30" i="11"/>
  <c r="B32" i="11"/>
  <c r="B34" i="11"/>
  <c r="B36" i="11"/>
  <c r="B38" i="11"/>
  <c r="B40" i="11"/>
  <c r="B42" i="11"/>
  <c r="B44" i="11"/>
  <c r="D6" i="11"/>
  <c r="B8" i="11"/>
  <c r="J6" i="11"/>
  <c r="I6" i="11"/>
  <c r="H6" i="11"/>
  <c r="P6" i="11" s="1"/>
  <c r="G6" i="11"/>
  <c r="F6" i="11"/>
  <c r="E6" i="11"/>
  <c r="C6" i="11"/>
  <c r="B6" i="11"/>
  <c r="H24" i="8"/>
  <c r="G23" i="8"/>
  <c r="D8" i="12"/>
  <c r="D10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8" i="11"/>
  <c r="D10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U8" i="7"/>
  <c r="T8" i="7" s="1"/>
  <c r="U10" i="7"/>
  <c r="T10" i="7" s="1"/>
  <c r="U12" i="7"/>
  <c r="T12" i="7" s="1"/>
  <c r="U14" i="7"/>
  <c r="T14" i="7" s="1"/>
  <c r="T16" i="7"/>
  <c r="U16" i="7"/>
  <c r="U18" i="7"/>
  <c r="T18" i="7" s="1"/>
  <c r="U20" i="7"/>
  <c r="T20" i="7" s="1"/>
  <c r="U22" i="7"/>
  <c r="T22" i="7" s="1"/>
  <c r="T24" i="7"/>
  <c r="U24" i="7"/>
  <c r="B8" i="12"/>
  <c r="C8" i="12"/>
  <c r="E8" i="12"/>
  <c r="I8" i="12" s="1"/>
  <c r="J8" i="12" s="1"/>
  <c r="G8" i="12"/>
  <c r="K8" i="12"/>
  <c r="M8" i="12"/>
  <c r="U8" i="12" s="1"/>
  <c r="B10" i="12"/>
  <c r="C10" i="12"/>
  <c r="E10" i="12"/>
  <c r="I10" i="12" s="1"/>
  <c r="J10" i="12" s="1"/>
  <c r="G10" i="12"/>
  <c r="K10" i="12"/>
  <c r="L10" i="12"/>
  <c r="M10" i="12"/>
  <c r="U10" i="12" s="1"/>
  <c r="N10" i="12"/>
  <c r="O10" i="12"/>
  <c r="B12" i="12"/>
  <c r="C12" i="12"/>
  <c r="E12" i="12"/>
  <c r="I12" i="12" s="1"/>
  <c r="J12" i="12" s="1"/>
  <c r="G12" i="12"/>
  <c r="K12" i="12"/>
  <c r="L12" i="12"/>
  <c r="M12" i="12"/>
  <c r="U12" i="12" s="1"/>
  <c r="N12" i="12"/>
  <c r="O12" i="12"/>
  <c r="B14" i="12"/>
  <c r="C14" i="12"/>
  <c r="E14" i="12"/>
  <c r="I14" i="12" s="1"/>
  <c r="J14" i="12" s="1"/>
  <c r="G14" i="12"/>
  <c r="K14" i="12"/>
  <c r="L14" i="12"/>
  <c r="M14" i="12"/>
  <c r="U14" i="12" s="1"/>
  <c r="N14" i="12"/>
  <c r="O14" i="12"/>
  <c r="B16" i="12"/>
  <c r="C16" i="12"/>
  <c r="E16" i="12"/>
  <c r="I16" i="12" s="1"/>
  <c r="J16" i="12" s="1"/>
  <c r="G16" i="12"/>
  <c r="K16" i="12"/>
  <c r="L16" i="12"/>
  <c r="M16" i="12"/>
  <c r="U16" i="12" s="1"/>
  <c r="N16" i="12"/>
  <c r="O16" i="12"/>
  <c r="B18" i="12"/>
  <c r="C18" i="12"/>
  <c r="E18" i="12"/>
  <c r="I18" i="12" s="1"/>
  <c r="J18" i="12" s="1"/>
  <c r="G18" i="12"/>
  <c r="K18" i="12"/>
  <c r="L18" i="12"/>
  <c r="M18" i="12"/>
  <c r="U18" i="12" s="1"/>
  <c r="N18" i="12"/>
  <c r="O18" i="12"/>
  <c r="B20" i="12"/>
  <c r="C20" i="12"/>
  <c r="E20" i="12"/>
  <c r="I20" i="12" s="1"/>
  <c r="J20" i="12" s="1"/>
  <c r="G20" i="12"/>
  <c r="K20" i="12"/>
  <c r="L20" i="12"/>
  <c r="M20" i="12"/>
  <c r="U20" i="12" s="1"/>
  <c r="N20" i="12"/>
  <c r="O20" i="12"/>
  <c r="B22" i="12"/>
  <c r="C22" i="12"/>
  <c r="E22" i="12"/>
  <c r="I22" i="12" s="1"/>
  <c r="J22" i="12" s="1"/>
  <c r="G22" i="12"/>
  <c r="K22" i="12"/>
  <c r="L22" i="12"/>
  <c r="M22" i="12"/>
  <c r="U22" i="12" s="1"/>
  <c r="N22" i="12"/>
  <c r="O22" i="12"/>
  <c r="B24" i="12"/>
  <c r="C24" i="12"/>
  <c r="E24" i="12"/>
  <c r="I24" i="12" s="1"/>
  <c r="J24" i="12" s="1"/>
  <c r="G24" i="12"/>
  <c r="K24" i="12"/>
  <c r="L24" i="12"/>
  <c r="M24" i="12"/>
  <c r="U24" i="12" s="1"/>
  <c r="N24" i="12"/>
  <c r="O24" i="12"/>
  <c r="B26" i="12"/>
  <c r="C26" i="12"/>
  <c r="E26" i="12"/>
  <c r="I26" i="12" s="1"/>
  <c r="J26" i="12" s="1"/>
  <c r="G26" i="12"/>
  <c r="K26" i="12"/>
  <c r="L26" i="12"/>
  <c r="M26" i="12"/>
  <c r="U26" i="12" s="1"/>
  <c r="N26" i="12"/>
  <c r="O26" i="12"/>
  <c r="B28" i="12"/>
  <c r="C28" i="12"/>
  <c r="E28" i="12"/>
  <c r="I28" i="12" s="1"/>
  <c r="J28" i="12" s="1"/>
  <c r="G28" i="12"/>
  <c r="K28" i="12"/>
  <c r="L28" i="12"/>
  <c r="M28" i="12"/>
  <c r="U28" i="12" s="1"/>
  <c r="N28" i="12"/>
  <c r="O28" i="12"/>
  <c r="B30" i="12"/>
  <c r="C30" i="12"/>
  <c r="E30" i="12"/>
  <c r="I30" i="12" s="1"/>
  <c r="J30" i="12" s="1"/>
  <c r="G30" i="12"/>
  <c r="K30" i="12"/>
  <c r="L30" i="12"/>
  <c r="M30" i="12"/>
  <c r="U30" i="12" s="1"/>
  <c r="N30" i="12"/>
  <c r="O30" i="12"/>
  <c r="B32" i="12"/>
  <c r="C32" i="12"/>
  <c r="E32" i="12"/>
  <c r="I32" i="12" s="1"/>
  <c r="J32" i="12" s="1"/>
  <c r="G32" i="12"/>
  <c r="K32" i="12"/>
  <c r="L32" i="12"/>
  <c r="M32" i="12"/>
  <c r="U32" i="12" s="1"/>
  <c r="N32" i="12"/>
  <c r="O32" i="12"/>
  <c r="B34" i="12"/>
  <c r="C34" i="12"/>
  <c r="E34" i="12"/>
  <c r="I34" i="12" s="1"/>
  <c r="J34" i="12" s="1"/>
  <c r="G34" i="12"/>
  <c r="K34" i="12"/>
  <c r="L34" i="12"/>
  <c r="M34" i="12"/>
  <c r="U34" i="12" s="1"/>
  <c r="N34" i="12"/>
  <c r="O34" i="12"/>
  <c r="B36" i="12"/>
  <c r="C36" i="12"/>
  <c r="E36" i="12"/>
  <c r="I36" i="12" s="1"/>
  <c r="J36" i="12" s="1"/>
  <c r="G36" i="12"/>
  <c r="K36" i="12"/>
  <c r="L36" i="12"/>
  <c r="M36" i="12"/>
  <c r="U36" i="12" s="1"/>
  <c r="N36" i="12"/>
  <c r="O36" i="12"/>
  <c r="B38" i="12"/>
  <c r="C38" i="12"/>
  <c r="E38" i="12"/>
  <c r="I38" i="12" s="1"/>
  <c r="J38" i="12" s="1"/>
  <c r="G38" i="12"/>
  <c r="K38" i="12"/>
  <c r="L38" i="12"/>
  <c r="M38" i="12"/>
  <c r="U38" i="12" s="1"/>
  <c r="N38" i="12"/>
  <c r="O38" i="12"/>
  <c r="B40" i="12"/>
  <c r="C40" i="12"/>
  <c r="E40" i="12"/>
  <c r="I40" i="12" s="1"/>
  <c r="J40" i="12" s="1"/>
  <c r="G40" i="12"/>
  <c r="K40" i="12"/>
  <c r="L40" i="12"/>
  <c r="M40" i="12"/>
  <c r="U40" i="12" s="1"/>
  <c r="N40" i="12"/>
  <c r="O40" i="12"/>
  <c r="B42" i="12"/>
  <c r="C42" i="12"/>
  <c r="E42" i="12"/>
  <c r="I42" i="12" s="1"/>
  <c r="J42" i="12" s="1"/>
  <c r="G42" i="12"/>
  <c r="K42" i="12"/>
  <c r="L42" i="12"/>
  <c r="M42" i="12"/>
  <c r="U42" i="12" s="1"/>
  <c r="N42" i="12"/>
  <c r="O42" i="12"/>
  <c r="B44" i="12"/>
  <c r="C44" i="12"/>
  <c r="E44" i="12"/>
  <c r="I44" i="12" s="1"/>
  <c r="J44" i="12" s="1"/>
  <c r="G44" i="12"/>
  <c r="K44" i="12"/>
  <c r="L44" i="12"/>
  <c r="M44" i="12"/>
  <c r="U44" i="12" s="1"/>
  <c r="N44" i="12"/>
  <c r="O44" i="12"/>
  <c r="B46" i="12"/>
  <c r="C46" i="12"/>
  <c r="E46" i="12"/>
  <c r="I46" i="12" s="1"/>
  <c r="J46" i="12" s="1"/>
  <c r="G46" i="12"/>
  <c r="K46" i="12"/>
  <c r="L46" i="12"/>
  <c r="M46" i="12"/>
  <c r="U46" i="12" s="1"/>
  <c r="N46" i="12"/>
  <c r="O46" i="12"/>
  <c r="B48" i="12"/>
  <c r="C48" i="12"/>
  <c r="E48" i="12"/>
  <c r="I48" i="12" s="1"/>
  <c r="J48" i="12" s="1"/>
  <c r="G48" i="12"/>
  <c r="K48" i="12"/>
  <c r="L48" i="12"/>
  <c r="M48" i="12"/>
  <c r="U48" i="12" s="1"/>
  <c r="N48" i="12"/>
  <c r="O48" i="12"/>
  <c r="B50" i="12"/>
  <c r="C50" i="12"/>
  <c r="E50" i="12"/>
  <c r="I50" i="12" s="1"/>
  <c r="J50" i="12" s="1"/>
  <c r="G50" i="12"/>
  <c r="K50" i="12"/>
  <c r="L50" i="12"/>
  <c r="M50" i="12"/>
  <c r="U50" i="12" s="1"/>
  <c r="N50" i="12"/>
  <c r="O50" i="12"/>
  <c r="B52" i="12"/>
  <c r="C52" i="12"/>
  <c r="E52" i="12"/>
  <c r="I52" i="12" s="1"/>
  <c r="J52" i="12" s="1"/>
  <c r="G52" i="12"/>
  <c r="K52" i="12"/>
  <c r="L52" i="12"/>
  <c r="M52" i="12"/>
  <c r="U52" i="12" s="1"/>
  <c r="N52" i="12"/>
  <c r="O52" i="12"/>
  <c r="B54" i="12"/>
  <c r="C54" i="12"/>
  <c r="E54" i="12"/>
  <c r="I54" i="12" s="1"/>
  <c r="G54" i="12"/>
  <c r="K54" i="12"/>
  <c r="M54" i="12"/>
  <c r="U54" i="12" s="1"/>
  <c r="M6" i="12"/>
  <c r="K6" i="12"/>
  <c r="E6" i="12"/>
  <c r="D6" i="12"/>
  <c r="C6" i="12"/>
  <c r="B6" i="12"/>
  <c r="P6" i="6"/>
  <c r="J6" i="8"/>
  <c r="J9" i="8"/>
  <c r="J12" i="8"/>
  <c r="J14" i="8"/>
  <c r="J17" i="8"/>
  <c r="J20" i="8"/>
  <c r="J22" i="8"/>
  <c r="I12" i="11"/>
  <c r="J8" i="8"/>
  <c r="I16" i="11"/>
  <c r="J10" i="8"/>
  <c r="J18" i="11" s="1"/>
  <c r="J11" i="8"/>
  <c r="J13" i="8"/>
  <c r="J15" i="8"/>
  <c r="J16" i="8"/>
  <c r="I32" i="11"/>
  <c r="J18" i="8"/>
  <c r="J34" i="11" s="1"/>
  <c r="I36" i="11"/>
  <c r="I38" i="11"/>
  <c r="J21" i="8"/>
  <c r="I10" i="11"/>
  <c r="I20" i="11"/>
  <c r="I22" i="11"/>
  <c r="C8" i="11"/>
  <c r="E8" i="11"/>
  <c r="F8" i="11"/>
  <c r="H8" i="11"/>
  <c r="P8" i="11" s="1"/>
  <c r="C10" i="11"/>
  <c r="E10" i="11"/>
  <c r="F10" i="11"/>
  <c r="G10" i="11"/>
  <c r="H10" i="11"/>
  <c r="P10" i="11" s="1"/>
  <c r="J10" i="11"/>
  <c r="C12" i="11"/>
  <c r="E12" i="11"/>
  <c r="F12" i="11"/>
  <c r="G12" i="11"/>
  <c r="H12" i="11"/>
  <c r="P12" i="11" s="1"/>
  <c r="J12" i="11"/>
  <c r="C14" i="11"/>
  <c r="E14" i="11"/>
  <c r="F14" i="11"/>
  <c r="G14" i="11"/>
  <c r="H14" i="11"/>
  <c r="P14" i="11" s="1"/>
  <c r="I14" i="11"/>
  <c r="J14" i="11"/>
  <c r="C16" i="11"/>
  <c r="E16" i="11"/>
  <c r="F16" i="11"/>
  <c r="G16" i="11"/>
  <c r="H16" i="11"/>
  <c r="P16" i="11" s="1"/>
  <c r="J16" i="11"/>
  <c r="C18" i="11"/>
  <c r="E18" i="11"/>
  <c r="F18" i="11"/>
  <c r="G18" i="11"/>
  <c r="H18" i="11"/>
  <c r="P18" i="11" s="1"/>
  <c r="I18" i="11"/>
  <c r="C20" i="11"/>
  <c r="E20" i="11"/>
  <c r="F20" i="11"/>
  <c r="G20" i="11"/>
  <c r="H20" i="11"/>
  <c r="P20" i="11" s="1"/>
  <c r="J20" i="11"/>
  <c r="C22" i="11"/>
  <c r="E22" i="11"/>
  <c r="F22" i="11"/>
  <c r="G22" i="11"/>
  <c r="H22" i="11"/>
  <c r="P22" i="11" s="1"/>
  <c r="J22" i="11"/>
  <c r="C24" i="11"/>
  <c r="E24" i="11"/>
  <c r="F24" i="11"/>
  <c r="G24" i="11"/>
  <c r="H24" i="11"/>
  <c r="P24" i="11" s="1"/>
  <c r="I24" i="11"/>
  <c r="J24" i="11"/>
  <c r="C26" i="11"/>
  <c r="E26" i="11"/>
  <c r="F26" i="11"/>
  <c r="G26" i="11"/>
  <c r="H26" i="11"/>
  <c r="P26" i="11" s="1"/>
  <c r="I26" i="11"/>
  <c r="J26" i="11"/>
  <c r="C28" i="11"/>
  <c r="E28" i="11"/>
  <c r="F28" i="11"/>
  <c r="G28" i="11"/>
  <c r="H28" i="11"/>
  <c r="P28" i="11" s="1"/>
  <c r="I28" i="11"/>
  <c r="J28" i="11"/>
  <c r="C30" i="11"/>
  <c r="E30" i="11"/>
  <c r="F30" i="11"/>
  <c r="G30" i="11"/>
  <c r="H30" i="11"/>
  <c r="P30" i="11" s="1"/>
  <c r="I30" i="11"/>
  <c r="J30" i="11"/>
  <c r="C32" i="11"/>
  <c r="E32" i="11"/>
  <c r="F32" i="11"/>
  <c r="G32" i="11"/>
  <c r="H32" i="11"/>
  <c r="P32" i="11" s="1"/>
  <c r="J32" i="11"/>
  <c r="C34" i="11"/>
  <c r="E34" i="11"/>
  <c r="F34" i="11"/>
  <c r="G34" i="11"/>
  <c r="H34" i="11"/>
  <c r="P34" i="11" s="1"/>
  <c r="I34" i="11"/>
  <c r="C36" i="11"/>
  <c r="E36" i="11"/>
  <c r="F36" i="11"/>
  <c r="G36" i="11"/>
  <c r="H36" i="11"/>
  <c r="P36" i="11" s="1"/>
  <c r="J36" i="11"/>
  <c r="C38" i="11"/>
  <c r="E38" i="11"/>
  <c r="F38" i="11"/>
  <c r="G38" i="11"/>
  <c r="H38" i="11"/>
  <c r="P38" i="11" s="1"/>
  <c r="J38" i="11"/>
  <c r="C40" i="11"/>
  <c r="E40" i="11"/>
  <c r="F40" i="11"/>
  <c r="G40" i="11"/>
  <c r="H40" i="11"/>
  <c r="P40" i="11" s="1"/>
  <c r="I40" i="11"/>
  <c r="J40" i="11"/>
  <c r="C42" i="11"/>
  <c r="E42" i="11"/>
  <c r="F42" i="11"/>
  <c r="G42" i="11"/>
  <c r="H42" i="11"/>
  <c r="P42" i="11" s="1"/>
  <c r="I42" i="11"/>
  <c r="J42" i="11"/>
  <c r="C44" i="11"/>
  <c r="E44" i="11"/>
  <c r="F44" i="11"/>
  <c r="H44" i="11"/>
  <c r="P44" i="11" s="1"/>
  <c r="K5" i="18" l="1"/>
  <c r="K6" i="18"/>
  <c r="K4" i="18"/>
  <c r="K7" i="18"/>
  <c r="K24" i="18" s="1"/>
  <c r="G10" i="16"/>
  <c r="J24" i="18"/>
  <c r="M19" i="18"/>
  <c r="M6" i="18"/>
  <c r="M10" i="18"/>
  <c r="M22" i="18"/>
  <c r="M21" i="18"/>
  <c r="M5" i="18"/>
  <c r="M13" i="18"/>
  <c r="M17" i="18"/>
  <c r="M14" i="18"/>
  <c r="M7" i="18"/>
  <c r="M15" i="18"/>
  <c r="M23" i="18"/>
  <c r="M8" i="18"/>
  <c r="M12" i="18"/>
  <c r="M16" i="18"/>
  <c r="M20" i="18"/>
  <c r="M9" i="18"/>
  <c r="M11" i="18"/>
  <c r="G24" i="18"/>
  <c r="J19" i="8"/>
  <c r="J7" i="8"/>
  <c r="O40" i="11"/>
  <c r="O20" i="11"/>
  <c r="O32" i="11"/>
  <c r="O28" i="11"/>
  <c r="O26" i="11"/>
  <c r="O22" i="11"/>
  <c r="O34" i="11"/>
  <c r="O10" i="11"/>
  <c r="O42" i="11"/>
  <c r="O24" i="11"/>
  <c r="O36" i="11"/>
  <c r="O12" i="11"/>
  <c r="O38" i="11"/>
  <c r="O16" i="11"/>
  <c r="O14" i="11"/>
  <c r="O18" i="11"/>
  <c r="O30" i="11"/>
  <c r="T46" i="12"/>
  <c r="T48" i="12"/>
  <c r="T50" i="12"/>
  <c r="T34" i="12"/>
  <c r="T40" i="12"/>
  <c r="T32" i="12"/>
  <c r="T26" i="12"/>
  <c r="T18" i="12"/>
  <c r="T24" i="12"/>
  <c r="T14" i="12"/>
  <c r="T36" i="12"/>
  <c r="T12" i="12"/>
  <c r="T16" i="12"/>
  <c r="T38" i="12"/>
  <c r="T30" i="12"/>
  <c r="T52" i="12"/>
  <c r="T44" i="12"/>
  <c r="T28" i="12"/>
  <c r="T20" i="12"/>
  <c r="T42" i="12"/>
  <c r="T10" i="12"/>
  <c r="T22" i="12"/>
  <c r="J54" i="12"/>
  <c r="M24" i="18" l="1"/>
  <c r="L24" i="18"/>
  <c r="J23" i="8"/>
  <c r="U6" i="12"/>
  <c r="E7" i="15" l="1"/>
  <c r="C7" i="15"/>
  <c r="C5" i="15"/>
  <c r="F2" i="15"/>
  <c r="G12" i="14" l="1"/>
  <c r="U6" i="7" l="1"/>
  <c r="I6" i="12"/>
  <c r="G6" i="12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4" i="8"/>
  <c r="G24" i="8" l="1"/>
  <c r="F3" i="15"/>
  <c r="L6" i="12"/>
  <c r="T6" i="12" s="1"/>
  <c r="O6" i="11"/>
  <c r="G7" i="15"/>
  <c r="L8" i="12"/>
  <c r="T8" i="12" s="1"/>
  <c r="J5" i="8"/>
  <c r="G8" i="11"/>
  <c r="O8" i="11" s="1"/>
  <c r="L54" i="12"/>
  <c r="T54" i="12" s="1"/>
  <c r="G44" i="11"/>
  <c r="O44" i="11" s="1"/>
  <c r="J6" i="12"/>
  <c r="I24" i="8" l="1"/>
  <c r="J4" i="8"/>
  <c r="J24" i="8" s="1"/>
  <c r="N6" i="12"/>
  <c r="G8" i="15"/>
  <c r="G9" i="15" s="1"/>
  <c r="N8" i="12"/>
  <c r="I8" i="11"/>
  <c r="O6" i="12"/>
  <c r="O8" i="12"/>
  <c r="J8" i="11"/>
  <c r="I44" i="11"/>
  <c r="N54" i="12"/>
  <c r="L24" i="7"/>
  <c r="N24" i="7" s="1"/>
  <c r="I24" i="7"/>
  <c r="G24" i="7"/>
  <c r="L22" i="7"/>
  <c r="N22" i="7" s="1"/>
  <c r="I22" i="7"/>
  <c r="G22" i="7"/>
  <c r="L20" i="7"/>
  <c r="N20" i="7" s="1"/>
  <c r="I20" i="7"/>
  <c r="G20" i="7"/>
  <c r="L18" i="7"/>
  <c r="N18" i="7" s="1"/>
  <c r="I18" i="7"/>
  <c r="G18" i="7"/>
  <c r="J18" i="7" s="1"/>
  <c r="L16" i="7"/>
  <c r="I16" i="7"/>
  <c r="G16" i="7"/>
  <c r="L14" i="7"/>
  <c r="I14" i="7"/>
  <c r="G14" i="7"/>
  <c r="L12" i="7"/>
  <c r="I12" i="7"/>
  <c r="G12" i="7"/>
  <c r="L10" i="7"/>
  <c r="I10" i="7"/>
  <c r="G10" i="7"/>
  <c r="L8" i="7"/>
  <c r="I8" i="7"/>
  <c r="G8" i="7"/>
  <c r="L6" i="7"/>
  <c r="T6" i="7" s="1"/>
  <c r="I6" i="7"/>
  <c r="G6" i="7"/>
  <c r="O54" i="12" l="1"/>
  <c r="J44" i="11"/>
  <c r="N14" i="7"/>
  <c r="N12" i="7"/>
  <c r="N10" i="7"/>
  <c r="J10" i="7"/>
  <c r="O10" i="7" s="1"/>
  <c r="J6" i="7"/>
  <c r="J12" i="7"/>
  <c r="J22" i="7"/>
  <c r="O22" i="7" s="1"/>
  <c r="J14" i="7"/>
  <c r="J16" i="7"/>
  <c r="O18" i="7"/>
  <c r="J24" i="7"/>
  <c r="O24" i="7" s="1"/>
  <c r="O14" i="7"/>
  <c r="J20" i="7"/>
  <c r="O20" i="7" s="1"/>
  <c r="O6" i="7"/>
  <c r="J8" i="7"/>
  <c r="N16" i="7"/>
  <c r="N8" i="7"/>
  <c r="G6" i="6"/>
  <c r="O6" i="6" s="1"/>
  <c r="G24" i="6"/>
  <c r="G22" i="6"/>
  <c r="G20" i="6"/>
  <c r="G18" i="6"/>
  <c r="G16" i="6"/>
  <c r="G14" i="6"/>
  <c r="G12" i="6"/>
  <c r="I12" i="6" s="1"/>
  <c r="J12" i="6" s="1"/>
  <c r="G10" i="6"/>
  <c r="O12" i="7" l="1"/>
  <c r="O16" i="7"/>
  <c r="I10" i="6"/>
  <c r="J10" i="6" s="1"/>
  <c r="O10" i="6" s="1"/>
  <c r="O18" i="6"/>
  <c r="I14" i="6"/>
  <c r="J14" i="6" s="1"/>
  <c r="O14" i="6" s="1"/>
  <c r="I20" i="6"/>
  <c r="J20" i="6" s="1"/>
  <c r="O20" i="6" s="1"/>
  <c r="J6" i="6"/>
  <c r="I22" i="6"/>
  <c r="J22" i="6" s="1"/>
  <c r="O22" i="6" s="1"/>
  <c r="I24" i="6"/>
  <c r="J24" i="6" s="1"/>
  <c r="O24" i="6" s="1"/>
  <c r="O8" i="7"/>
  <c r="O12" i="6"/>
  <c r="O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F6B6C7EC-5ABC-43B3-952D-ECDCDEB8F6F5}">
      <text>
        <r>
          <rPr>
            <sz val="9"/>
            <color indexed="81"/>
            <rFont val="ＭＳ Ｐゴシック"/>
            <family val="3"/>
            <charset val="128"/>
          </rPr>
          <t>謝金×税率</t>
        </r>
      </text>
    </comment>
    <comment ref="L3" authorId="0" shapeId="0" xr:uid="{8E6873D3-30D5-486F-A51B-E76EBBB138E2}">
      <text>
        <r>
          <rPr>
            <b/>
            <sz val="9"/>
            <color indexed="81"/>
            <rFont val="ＭＳ Ｐゴシック"/>
            <family val="3"/>
            <charset val="128"/>
          </rPr>
          <t>源泉徴収率
各県の基準を入力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C08C6AE3-53C7-426B-9091-A6C46706E20F}">
      <text>
        <r>
          <rPr>
            <sz val="9"/>
            <color indexed="81"/>
            <rFont val="ＭＳ Ｐゴシック"/>
            <family val="3"/>
            <charset val="128"/>
          </rPr>
          <t>謝金×税率</t>
        </r>
      </text>
    </comment>
    <comment ref="O3" authorId="0" shapeId="0" xr:uid="{A1EB6B98-5821-4713-BA34-2B0A11D2C2EB}">
      <text>
        <r>
          <rPr>
            <b/>
            <sz val="9"/>
            <color indexed="81"/>
            <rFont val="ＭＳ Ｐゴシック"/>
            <family val="3"/>
            <charset val="128"/>
          </rPr>
          <t>源泉徴収率
各県の基準を入力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A2FF9765-9AC6-4E1C-A7BD-D33CBCDD9291}">
      <text>
        <r>
          <rPr>
            <b/>
            <sz val="11"/>
            <color indexed="81"/>
            <rFont val="ＭＳ Ｐゴシック"/>
            <family val="3"/>
            <charset val="128"/>
          </rPr>
          <t>・ここに領収証番号を入力すると、入力済みのデータが反映され、領収証が完成します。
（必要に応じ、領収証をコピー＆ペーストして、発行枚数を増やすことができます。）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CFA9A2E1-5979-4547-B44B-AC50EFEEF872}">
      <text>
        <r>
          <rPr>
            <b/>
            <sz val="11"/>
            <color indexed="81"/>
            <rFont val="ＭＳ Ｐゴシック"/>
            <family val="3"/>
            <charset val="128"/>
          </rPr>
          <t>・ここに領収証番号を入力すると、入力済みのデータが反映され、領収証が完成します。
（必要に応じ、領収証をコピー＆ペーストして、発行枚数を増やすことができます。）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BE7DEC66-06D9-4A2F-9F39-A0851268540F}">
      <text>
        <r>
          <rPr>
            <b/>
            <sz val="9"/>
            <color indexed="81"/>
            <rFont val="ＭＳ Ｐゴシック"/>
            <family val="3"/>
            <charset val="128"/>
          </rPr>
          <t>（謝金）×税率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（謝金）×税率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対象外経費額のみ記入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" authorId="0" shapeId="0" xr:uid="{D4B74E82-3836-437B-95DE-0D4D6E1646B5}">
      <text>
        <r>
          <rPr>
            <b/>
            <sz val="9"/>
            <color indexed="81"/>
            <rFont val="ＭＳ Ｐゴシック"/>
            <family val="3"/>
            <charset val="128"/>
          </rPr>
          <t>（謝金）×税率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（謝金）×税率</t>
        </r>
      </text>
    </comment>
    <comment ref="U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対象外経費額のみ記入</t>
        </r>
      </text>
    </comment>
  </commentList>
</comments>
</file>

<file path=xl/sharedStrings.xml><?xml version="1.0" encoding="utf-8"?>
<sst xmlns="http://schemas.openxmlformats.org/spreadsheetml/2006/main" count="381" uniqueCount="89">
  <si>
    <t>謝金支給者名簿(兼)支出明細表</t>
    <rPh sb="0" eb="2">
      <t>シャキン</t>
    </rPh>
    <rPh sb="2" eb="4">
      <t>シキュウ</t>
    </rPh>
    <rPh sb="4" eb="5">
      <t>シャ</t>
    </rPh>
    <rPh sb="8" eb="9">
      <t>ケン</t>
    </rPh>
    <rPh sb="10" eb="12">
      <t>シシュツ</t>
    </rPh>
    <rPh sb="12" eb="14">
      <t>メイサイ</t>
    </rPh>
    <phoneticPr fontId="15"/>
  </si>
  <si>
    <t>No</t>
    <phoneticPr fontId="15"/>
  </si>
  <si>
    <t>氏名</t>
    <rPh sb="0" eb="2">
      <t>シメイメイ</t>
    </rPh>
    <phoneticPr fontId="15"/>
  </si>
  <si>
    <t>役職用務</t>
    <rPh sb="0" eb="4">
      <t>ヤクショクヨウム</t>
    </rPh>
    <phoneticPr fontId="15"/>
  </si>
  <si>
    <t>従事期間</t>
    <rPh sb="0" eb="2">
      <t>ジュウジ</t>
    </rPh>
    <rPh sb="2" eb="4">
      <t>キカン</t>
    </rPh>
    <phoneticPr fontId="15"/>
  </si>
  <si>
    <t>日数</t>
    <rPh sb="0" eb="2">
      <t>ニッスウ</t>
    </rPh>
    <phoneticPr fontId="15"/>
  </si>
  <si>
    <t>単価（円/日）</t>
    <phoneticPr fontId="1"/>
  </si>
  <si>
    <t>謝金小計（円）</t>
    <rPh sb="0" eb="2">
      <t>シャキン</t>
    </rPh>
    <rPh sb="2" eb="4">
      <t>ショウケイ</t>
    </rPh>
    <rPh sb="5" eb="6">
      <t>エン</t>
    </rPh>
    <phoneticPr fontId="1"/>
  </si>
  <si>
    <t>内基準超過額</t>
    <rPh sb="0" eb="1">
      <t>ウチ</t>
    </rPh>
    <rPh sb="1" eb="5">
      <t>キジュンチョウカ</t>
    </rPh>
    <rPh sb="5" eb="6">
      <t>ガク</t>
    </rPh>
    <phoneticPr fontId="1"/>
  </si>
  <si>
    <t>源泉徴収額（円）</t>
    <rPh sb="0" eb="2">
      <t>ゲンセン</t>
    </rPh>
    <rPh sb="2" eb="4">
      <t>チョウシュウ</t>
    </rPh>
    <rPh sb="4" eb="5">
      <t>ガク</t>
    </rPh>
    <rPh sb="6" eb="7">
      <t>エン</t>
    </rPh>
    <phoneticPr fontId="1"/>
  </si>
  <si>
    <t>実支給額（円）</t>
    <rPh sb="0" eb="1">
      <t>ジツ</t>
    </rPh>
    <rPh sb="1" eb="4">
      <t>シキュウガク</t>
    </rPh>
    <rPh sb="5" eb="6">
      <t>エン</t>
    </rPh>
    <phoneticPr fontId="1"/>
  </si>
  <si>
    <t>競技役員</t>
    <rPh sb="0" eb="4">
      <t>キョウギヤクイン</t>
    </rPh>
    <phoneticPr fontId="1"/>
  </si>
  <si>
    <t>補助員</t>
    <rPh sb="0" eb="3">
      <t>ホジョイン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</si>
  <si>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</si>
  <si>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</si>
  <si>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小                                  計</t>
    <rPh sb="0" eb="1">
      <t>ショウ</t>
    </rPh>
    <rPh sb="35" eb="36">
      <t>ケイ</t>
    </rPh>
    <phoneticPr fontId="15"/>
  </si>
  <si>
    <t>旅費（円/日）</t>
    <rPh sb="0" eb="2">
      <t>リョヒ</t>
    </rPh>
    <rPh sb="3" eb="4">
      <t>エン</t>
    </rPh>
    <phoneticPr fontId="1"/>
  </si>
  <si>
    <t>旅費小計（円）</t>
    <rPh sb="0" eb="2">
      <t>リョヒ</t>
    </rPh>
    <rPh sb="2" eb="4">
      <t>ショウケイ</t>
    </rPh>
    <rPh sb="5" eb="6">
      <t>エン</t>
    </rPh>
    <phoneticPr fontId="1"/>
  </si>
  <si>
    <t>旅費・謝金合計</t>
    <rPh sb="0" eb="2">
      <t>リョヒ</t>
    </rPh>
    <rPh sb="3" eb="5">
      <t>シャキン</t>
    </rPh>
    <rPh sb="5" eb="7">
      <t>ゴウケイ</t>
    </rPh>
    <phoneticPr fontId="1"/>
  </si>
  <si>
    <t>領　収　証</t>
    <phoneticPr fontId="17"/>
  </si>
  <si>
    <t>様</t>
    <rPh sb="0" eb="1">
      <t>サマ</t>
    </rPh>
    <phoneticPr fontId="17"/>
  </si>
  <si>
    <t>金　額</t>
  </si>
  <si>
    <t>-</t>
    <phoneticPr fontId="17"/>
  </si>
  <si>
    <t>但し、</t>
  </si>
  <si>
    <t>の謝金として</t>
    <rPh sb="1" eb="3">
      <t>シャキン</t>
    </rPh>
    <phoneticPr fontId="17"/>
  </si>
  <si>
    <t>　　＜謝　金＞</t>
    <rPh sb="3" eb="4">
      <t>シャ</t>
    </rPh>
    <rPh sb="5" eb="6">
      <t>キン</t>
    </rPh>
    <phoneticPr fontId="17"/>
  </si>
  <si>
    <t>謝金</t>
    <rPh sb="0" eb="2">
      <t>シャキン</t>
    </rPh>
    <phoneticPr fontId="17"/>
  </si>
  <si>
    <t>円×</t>
    <rPh sb="0" eb="1">
      <t>エン</t>
    </rPh>
    <phoneticPr fontId="17"/>
  </si>
  <si>
    <t>日＝</t>
    <rPh sb="0" eb="1">
      <t>ニチ</t>
    </rPh>
    <phoneticPr fontId="17"/>
  </si>
  <si>
    <t>円</t>
    <rPh sb="0" eb="1">
      <t>エン</t>
    </rPh>
    <phoneticPr fontId="17"/>
  </si>
  <si>
    <t>（内、源泉徴収額</t>
    <rPh sb="1" eb="2">
      <t>ウチ</t>
    </rPh>
    <rPh sb="3" eb="8">
      <t>ゲンセンチョウシュウガク</t>
    </rPh>
    <phoneticPr fontId="17"/>
  </si>
  <si>
    <t>円）</t>
    <rPh sb="0" eb="1">
      <t>エン</t>
    </rPh>
    <phoneticPr fontId="17"/>
  </si>
  <si>
    <t>（差引支給額</t>
    <rPh sb="1" eb="3">
      <t>サシヒキ</t>
    </rPh>
    <rPh sb="3" eb="6">
      <t>シキュウガク</t>
    </rPh>
    <phoneticPr fontId="17"/>
  </si>
  <si>
    <t>　　上記金額正に領収いたしました。</t>
    <phoneticPr fontId="17"/>
  </si>
  <si>
    <t>　　　　　令和　　年　　月　　日</t>
    <rPh sb="5" eb="7">
      <t>レイワ</t>
    </rPh>
    <rPh sb="9" eb="10">
      <t>ネン</t>
    </rPh>
    <rPh sb="12" eb="13">
      <t>ガツ</t>
    </rPh>
    <rPh sb="15" eb="16">
      <t>ニチ</t>
    </rPh>
    <phoneticPr fontId="17"/>
  </si>
  <si>
    <t>住所（自筆）</t>
    <rPh sb="3" eb="5">
      <t>ジヒツ</t>
    </rPh>
    <phoneticPr fontId="17"/>
  </si>
  <si>
    <t>氏名（自筆）</t>
    <rPh sb="3" eb="5">
      <t>ジヒツ</t>
    </rPh>
    <phoneticPr fontId="17"/>
  </si>
  <si>
    <t>支給団体</t>
    <rPh sb="0" eb="2">
      <t>シキュウ</t>
    </rPh>
    <rPh sb="2" eb="4">
      <t>ダンタイ</t>
    </rPh>
    <phoneticPr fontId="1"/>
  </si>
  <si>
    <t>[謝金支給者用見本（個人版）]</t>
    <rPh sb="1" eb="3">
      <t>シャキン</t>
    </rPh>
    <rPh sb="3" eb="5">
      <t>シキュウ</t>
    </rPh>
    <rPh sb="5" eb="6">
      <t>シャ</t>
    </rPh>
    <rPh sb="6" eb="7">
      <t>ヨウ</t>
    </rPh>
    <rPh sb="7" eb="9">
      <t>ミホン</t>
    </rPh>
    <rPh sb="10" eb="12">
      <t>コジン</t>
    </rPh>
    <rPh sb="12" eb="13">
      <t>バン</t>
    </rPh>
    <phoneticPr fontId="17"/>
  </si>
  <si>
    <t>国スポ　太郎</t>
    <rPh sb="0" eb="1">
      <t>コク</t>
    </rPh>
    <phoneticPr fontId="17"/>
  </si>
  <si>
    <t>競技役員</t>
    <rPh sb="0" eb="2">
      <t>キョウギ</t>
    </rPh>
    <rPh sb="2" eb="4">
      <t>ヤクイン</t>
    </rPh>
    <phoneticPr fontId="1"/>
  </si>
  <si>
    <t>＠10000</t>
    <phoneticPr fontId="17"/>
  </si>
  <si>
    <t>支給団体</t>
    <rPh sb="0" eb="2">
      <t>シキュウ</t>
    </rPh>
    <rPh sb="2" eb="4">
      <t>ダンタイ</t>
    </rPh>
    <phoneticPr fontId="17"/>
  </si>
  <si>
    <t>旅費</t>
    <rPh sb="0" eb="2">
      <t>リョヒ</t>
    </rPh>
    <phoneticPr fontId="1"/>
  </si>
  <si>
    <t>＠600</t>
    <phoneticPr fontId="17"/>
  </si>
  <si>
    <t>支給団体名：</t>
    <rPh sb="0" eb="2">
      <t>シキュウ</t>
    </rPh>
    <rPh sb="2" eb="5">
      <t>ダンタイメイ</t>
    </rPh>
    <phoneticPr fontId="1"/>
  </si>
  <si>
    <t>No.</t>
    <phoneticPr fontId="1"/>
  </si>
  <si>
    <t>氏名</t>
    <rPh sb="0" eb="2">
      <t>シメイ</t>
    </rPh>
    <phoneticPr fontId="1"/>
  </si>
  <si>
    <t>役職
用務</t>
    <rPh sb="0" eb="2">
      <t>ヤクショク</t>
    </rPh>
    <rPh sb="3" eb="5">
      <t>ヨウム</t>
    </rPh>
    <phoneticPr fontId="1"/>
  </si>
  <si>
    <t>従事期間</t>
    <rPh sb="0" eb="2">
      <t>ジュウジ</t>
    </rPh>
    <rPh sb="2" eb="4">
      <t>キカン</t>
    </rPh>
    <phoneticPr fontId="1"/>
  </si>
  <si>
    <t>日数</t>
    <rPh sb="0" eb="2">
      <t>ニッスウ</t>
    </rPh>
    <phoneticPr fontId="1"/>
  </si>
  <si>
    <t>謝金</t>
    <rPh sb="0" eb="2">
      <t>シャキン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</si>
  <si>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</si>
  <si>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支給額</t>
    <rPh sb="0" eb="3">
      <t>シキュウガク</t>
    </rPh>
    <phoneticPr fontId="1"/>
  </si>
  <si>
    <t>支給年月日</t>
    <rPh sb="0" eb="2">
      <t>シキュウ</t>
    </rPh>
    <rPh sb="2" eb="5">
      <t>ネンガッピ</t>
    </rPh>
    <phoneticPr fontId="1"/>
  </si>
  <si>
    <r>
      <t>住所</t>
    </r>
    <r>
      <rPr>
        <sz val="11"/>
        <rFont val="ＭＳ 明朝"/>
        <family val="1"/>
        <charset val="128"/>
      </rPr>
      <t>（自筆）</t>
    </r>
    <rPh sb="0" eb="2">
      <t>ジュウショ</t>
    </rPh>
    <phoneticPr fontId="1"/>
  </si>
  <si>
    <t>(/日)
単価</t>
    <rPh sb="5" eb="7">
      <t>タンカ</t>
    </rPh>
    <phoneticPr fontId="1"/>
  </si>
  <si>
    <t>謝金小計</t>
    <rPh sb="0" eb="2">
      <t>シャキン</t>
    </rPh>
    <rPh sb="2" eb="3">
      <t>ショウ</t>
    </rPh>
    <rPh sb="3" eb="4">
      <t>ケイ</t>
    </rPh>
    <phoneticPr fontId="1"/>
  </si>
  <si>
    <t>内基準超過額</t>
    <rPh sb="0" eb="1">
      <t>ウチ</t>
    </rPh>
    <rPh sb="1" eb="3">
      <t>キジュン</t>
    </rPh>
    <rPh sb="3" eb="5">
      <t>チョウカ</t>
    </rPh>
    <rPh sb="5" eb="6">
      <t>ガク</t>
    </rPh>
    <phoneticPr fontId="1"/>
  </si>
  <si>
    <t>氏名（自筆）</t>
    <rPh sb="0" eb="2">
      <t>シメイ</t>
    </rPh>
    <rPh sb="3" eb="5">
      <t>ジヒツ</t>
    </rPh>
    <phoneticPr fontId="1"/>
  </si>
  <si>
    <t>対象</t>
    <phoneticPr fontId="1"/>
  </si>
  <si>
    <t>対象外</t>
    <phoneticPr fontId="1"/>
  </si>
  <si>
    <t>(住所)</t>
    <rPh sb="1" eb="3">
      <t>ジュウショ</t>
    </rPh>
    <phoneticPr fontId="1"/>
  </si>
  <si>
    <t>(署名)</t>
    <rPh sb="1" eb="3">
      <t>ショメイ</t>
    </rPh>
    <phoneticPr fontId="1"/>
  </si>
  <si>
    <t>支給団体名：</t>
    <rPh sb="0" eb="5">
      <t>シキュウダンタイメイ</t>
    </rPh>
    <phoneticPr fontId="1"/>
  </si>
  <si>
    <t>《記入例》</t>
    <rPh sb="1" eb="3">
      <t>キニュウ</t>
    </rPh>
    <rPh sb="3" eb="4">
      <t>レイ</t>
    </rPh>
    <phoneticPr fontId="1"/>
  </si>
  <si>
    <t>国スポ 太郎</t>
    <rPh sb="0" eb="1">
      <t>コク</t>
    </rPh>
    <rPh sb="4" eb="6">
      <t>タロウ</t>
    </rPh>
    <phoneticPr fontId="1"/>
  </si>
  <si>
    <t>審判</t>
    <rPh sb="0" eb="2">
      <t>シンパン</t>
    </rPh>
    <phoneticPr fontId="1"/>
  </si>
  <si>
    <t>8/15～8/18</t>
    <phoneticPr fontId="1"/>
  </si>
  <si>
    <t>東京都新宿区霞ヶ丘町○－△－□</t>
    <rPh sb="0" eb="3">
      <t>トウキョウト</t>
    </rPh>
    <rPh sb="3" eb="5">
      <t>シンジュク</t>
    </rPh>
    <rPh sb="5" eb="6">
      <t>ク</t>
    </rPh>
    <rPh sb="6" eb="7">
      <t>カスミ</t>
    </rPh>
    <rPh sb="8" eb="9">
      <t>オカ</t>
    </rPh>
    <rPh sb="9" eb="10">
      <t>マチ</t>
    </rPh>
    <phoneticPr fontId="1"/>
  </si>
  <si>
    <t>国スポ　太郎</t>
    <rPh sb="0" eb="1">
      <t>コク</t>
    </rPh>
    <rPh sb="4" eb="6">
      <t>タロウ</t>
    </rPh>
    <phoneticPr fontId="1"/>
  </si>
  <si>
    <t>～</t>
    <phoneticPr fontId="1"/>
  </si>
  <si>
    <t>支給団体名：</t>
    <rPh sb="0" eb="2">
      <t>シキュウ</t>
    </rPh>
    <rPh sb="2" eb="4">
      <t>ダンタイ</t>
    </rPh>
    <rPh sb="4" eb="5">
      <t>メイ</t>
    </rPh>
    <phoneticPr fontId="1"/>
  </si>
  <si>
    <t>住所（自筆）</t>
    <rPh sb="0" eb="2">
      <t>ジュウショ</t>
    </rPh>
    <rPh sb="3" eb="5">
      <t>ジヒツ</t>
    </rPh>
    <phoneticPr fontId="1"/>
  </si>
  <si>
    <t>交通費</t>
    <rPh sb="0" eb="3">
      <t>コウツウヒ</t>
    </rPh>
    <phoneticPr fontId="1"/>
  </si>
  <si>
    <t>日当</t>
    <rPh sb="0" eb="2">
      <t>ニットウ</t>
    </rPh>
    <phoneticPr fontId="1"/>
  </si>
  <si>
    <t>旅費小計</t>
    <rPh sb="0" eb="2">
      <t>リョヒ</t>
    </rPh>
    <rPh sb="2" eb="3">
      <t>ショウ</t>
    </rPh>
    <rPh sb="3" eb="4">
      <t>ケイ</t>
    </rPh>
    <phoneticPr fontId="1"/>
  </si>
  <si>
    <t>内基準超額</t>
    <rPh sb="0" eb="1">
      <t>ウチ</t>
    </rPh>
    <rPh sb="1" eb="3">
      <t>キジュン</t>
    </rPh>
    <rPh sb="3" eb="4">
      <t>チョウ</t>
    </rPh>
    <rPh sb="4" eb="5">
      <t>ガク</t>
    </rPh>
    <phoneticPr fontId="1"/>
  </si>
  <si>
    <t>(往復)
単　価</t>
    <rPh sb="1" eb="3">
      <t>オウフク</t>
    </rPh>
    <phoneticPr fontId="1"/>
  </si>
  <si>
    <t>交通費計</t>
    <rPh sb="0" eb="3">
      <t>コウツウヒ</t>
    </rPh>
    <phoneticPr fontId="1"/>
  </si>
  <si>
    <t>（/日）
単　価</t>
    <rPh sb="5" eb="6">
      <t>タン</t>
    </rPh>
    <rPh sb="7" eb="8">
      <t>アタイ</t>
    </rPh>
    <phoneticPr fontId="1"/>
  </si>
  <si>
    <t>日当計</t>
    <rPh sb="0" eb="2">
      <t>ニットウ</t>
    </rPh>
    <rPh sb="2" eb="3">
      <t>ケイ</t>
    </rPh>
    <phoneticPr fontId="1"/>
  </si>
  <si>
    <t>対象</t>
    <rPh sb="0" eb="2">
      <t>タイショウ</t>
    </rPh>
    <phoneticPr fontId="1"/>
  </si>
  <si>
    <t>令和7年度国民スポーツ大会北海道ブロック大会に係る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ホッカイドウ</t>
    </rPh>
    <rPh sb="20" eb="22">
      <t>タイカイ</t>
    </rPh>
    <rPh sb="23" eb="24">
      <t>カカ</t>
    </rPh>
    <phoneticPr fontId="17"/>
  </si>
  <si>
    <t>令和7年度国民スポーツ大会北海道ブロック大会に係る</t>
    <rPh sb="13" eb="16">
      <t>ホッカイドウ</t>
    </rPh>
    <phoneticPr fontId="17"/>
  </si>
  <si>
    <t>令和7年度国民スポーツ大会北海道ブロック大会    競技　謝金　領収書　＜様式＞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ホッカイドウ</t>
    </rPh>
    <rPh sb="20" eb="22">
      <t>タイカイ</t>
    </rPh>
    <rPh sb="26" eb="28">
      <t>キョウギ</t>
    </rPh>
    <rPh sb="29" eb="31">
      <t>シャキン</t>
    </rPh>
    <rPh sb="32" eb="35">
      <t>リョウシュウショ</t>
    </rPh>
    <rPh sb="37" eb="39">
      <t>ヨウシキ</t>
    </rPh>
    <phoneticPr fontId="1"/>
  </si>
  <si>
    <t>令和7年度国民スポーツ大会北海道ブロック大会○○競技　謝金　領収書　＜様式例＞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ホッカイドウ</t>
    </rPh>
    <rPh sb="20" eb="22">
      <t>タイカイ</t>
    </rPh>
    <rPh sb="24" eb="26">
      <t>キョウギ</t>
    </rPh>
    <rPh sb="27" eb="29">
      <t>シャキン</t>
    </rPh>
    <rPh sb="30" eb="33">
      <t>リョウシュウショ</t>
    </rPh>
    <rPh sb="35" eb="37">
      <t>ヨウシキ</t>
    </rPh>
    <rPh sb="37" eb="38">
      <t>レイ</t>
    </rPh>
    <phoneticPr fontId="1"/>
  </si>
  <si>
    <t>令和7年度国民スポーツ大会北海道ブロック大会        競技　旅費・謝金　領収書　＜様式＞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ホッカイドウ</t>
    </rPh>
    <rPh sb="20" eb="22">
      <t>タイカイ</t>
    </rPh>
    <rPh sb="30" eb="32">
      <t>キョウギ</t>
    </rPh>
    <rPh sb="33" eb="35">
      <t>リョヒ</t>
    </rPh>
    <rPh sb="36" eb="38">
      <t>シャキン</t>
    </rPh>
    <rPh sb="39" eb="42">
      <t>リョウシュウショ</t>
    </rPh>
    <rPh sb="44" eb="46">
      <t>ヨウシキ</t>
    </rPh>
    <phoneticPr fontId="1"/>
  </si>
  <si>
    <t>令和7年度国民スポーツ大会北海道ブロック大会○○競技　旅費・謝金　領収書　＜様式例＞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ホッカイドウ</t>
    </rPh>
    <rPh sb="20" eb="22">
      <t>タイカイ</t>
    </rPh>
    <rPh sb="24" eb="26">
      <t>キョウギ</t>
    </rPh>
    <rPh sb="27" eb="29">
      <t>リョヒ</t>
    </rPh>
    <rPh sb="30" eb="32">
      <t>シャキン</t>
    </rPh>
    <rPh sb="33" eb="36">
      <t>リョウシュウショ</t>
    </rPh>
    <rPh sb="38" eb="40">
      <t>ヨウシキ</t>
    </rPh>
    <rPh sb="40" eb="4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</si>
</sst>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[$-411]ggge&quot;年&quot;m&quot;月&quot;d&quot;日&quot;;@"/>
    <numFmt numFmtId="178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HG行書体"/>
      <family val="4"/>
      <charset val="128"/>
    </font>
    <font>
      <sz val="20"/>
      <color theme="1"/>
      <name val="HG行書体"/>
      <family val="4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255" wrapText="1" shrinkToFit="1"/>
    </xf>
    <xf numFmtId="0" fontId="9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/>
    </xf>
    <xf numFmtId="0" fontId="14" fillId="0" borderId="0" xfId="2" applyFont="1" applyAlignment="1" applyProtection="1">
      <alignment horizontal="center" vertical="center"/>
      <protection locked="0"/>
    </xf>
    <xf numFmtId="0" fontId="13" fillId="0" borderId="0" xfId="2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 applyProtection="1">
      <alignment horizontal="center" vertical="center" shrinkToFit="1"/>
      <protection locked="0"/>
    </xf>
    <xf numFmtId="0" fontId="16" fillId="0" borderId="1" xfId="2" applyFont="1" applyBorder="1" applyAlignment="1" applyProtection="1">
      <alignment horizontal="center" vertical="center" shrinkToFit="1"/>
      <protection locked="0"/>
    </xf>
    <xf numFmtId="0" fontId="16" fillId="0" borderId="1" xfId="2" applyFont="1" applyBorder="1" applyAlignment="1" applyProtection="1">
      <alignment horizontal="left" vertical="center" shrinkToFit="1"/>
      <protection locked="0"/>
    </xf>
    <xf numFmtId="178" fontId="16" fillId="0" borderId="1" xfId="2" applyNumberFormat="1" applyFont="1" applyBorder="1" applyAlignment="1" applyProtection="1">
      <alignment horizontal="center" vertical="center" shrinkToFit="1"/>
      <protection locked="0"/>
    </xf>
    <xf numFmtId="38" fontId="16" fillId="0" borderId="0" xfId="2" applyNumberFormat="1" applyFont="1" applyAlignment="1">
      <alignment vertical="center"/>
    </xf>
    <xf numFmtId="38" fontId="16" fillId="0" borderId="19" xfId="3" applyFont="1" applyBorder="1" applyAlignment="1" applyProtection="1">
      <alignment horizontal="right" vertical="center" shrinkToFit="1"/>
    </xf>
    <xf numFmtId="0" fontId="16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textRotation="255" wrapText="1" shrinkToFit="1"/>
    </xf>
    <xf numFmtId="0" fontId="9" fillId="0" borderId="1" xfId="0" applyFont="1" applyBorder="1" applyAlignment="1">
      <alignment horizontal="center" vertical="center" textRotation="255" wrapText="1" shrinkToFit="1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20" fillId="3" borderId="1" xfId="2" applyFont="1" applyFill="1" applyBorder="1" applyAlignment="1" applyProtection="1">
      <alignment horizontal="center" vertical="center" shrinkToFit="1"/>
      <protection locked="0"/>
    </xf>
    <xf numFmtId="0" fontId="20" fillId="0" borderId="0" xfId="2" applyFont="1" applyAlignment="1">
      <alignment horizontal="right" vertical="center" shrinkToFit="1"/>
    </xf>
    <xf numFmtId="0" fontId="22" fillId="0" borderId="0" xfId="2" applyFont="1" applyAlignment="1">
      <alignment horizontal="right" vertical="center" shrinkToFit="1"/>
    </xf>
    <xf numFmtId="0" fontId="20" fillId="0" borderId="1" xfId="2" applyFont="1" applyBorder="1" applyAlignment="1">
      <alignment horizontal="center" vertical="center" shrinkToFit="1"/>
    </xf>
    <xf numFmtId="0" fontId="23" fillId="0" borderId="18" xfId="2" applyFont="1" applyBorder="1" applyAlignment="1">
      <alignment horizontal="right" vertical="center" shrinkToFit="1"/>
    </xf>
    <xf numFmtId="0" fontId="20" fillId="0" borderId="17" xfId="2" applyFont="1" applyBorder="1" applyAlignment="1">
      <alignment horizontal="right" vertical="center" shrinkToFit="1"/>
    </xf>
    <xf numFmtId="0" fontId="20" fillId="0" borderId="19" xfId="2" applyFont="1" applyBorder="1" applyAlignment="1">
      <alignment horizontal="right" vertical="center" shrinkToFit="1"/>
    </xf>
    <xf numFmtId="0" fontId="20" fillId="0" borderId="0" xfId="2" applyFont="1" applyAlignment="1" applyProtection="1">
      <alignment horizontal="justify" vertical="center" shrinkToFit="1"/>
      <protection locked="0"/>
    </xf>
    <xf numFmtId="0" fontId="20" fillId="0" borderId="21" xfId="2" applyFont="1" applyBorder="1" applyAlignment="1" applyProtection="1">
      <alignment horizontal="justify" vertical="center" shrinkToFit="1"/>
      <protection locked="0"/>
    </xf>
    <xf numFmtId="0" fontId="20" fillId="0" borderId="0" xfId="2" applyFont="1" applyAlignment="1">
      <alignment horizontal="justify" vertical="center" shrinkToFit="1"/>
    </xf>
    <xf numFmtId="0" fontId="20" fillId="0" borderId="21" xfId="2" applyFont="1" applyBorder="1" applyAlignment="1">
      <alignment horizontal="justify" vertical="center" shrinkToFit="1"/>
    </xf>
    <xf numFmtId="0" fontId="20" fillId="0" borderId="10" xfId="2" applyFont="1" applyBorder="1" applyAlignment="1" applyProtection="1">
      <alignment horizontal="justify" vertical="center" shrinkToFit="1"/>
      <protection locked="0"/>
    </xf>
    <xf numFmtId="0" fontId="20" fillId="0" borderId="19" xfId="2" applyFont="1" applyBorder="1" applyAlignment="1" applyProtection="1">
      <alignment horizontal="right" vertical="center" shrinkToFit="1"/>
      <protection locked="0"/>
    </xf>
    <xf numFmtId="0" fontId="20" fillId="0" borderId="0" xfId="2" quotePrefix="1" applyFont="1" applyAlignment="1">
      <alignment horizontal="right" vertical="center" shrinkToFit="1"/>
    </xf>
    <xf numFmtId="0" fontId="20" fillId="0" borderId="0" xfId="2" applyFont="1" applyAlignment="1" applyProtection="1">
      <alignment horizontal="distributed" vertical="center" shrinkToFit="1"/>
      <protection locked="0"/>
    </xf>
    <xf numFmtId="38" fontId="20" fillId="0" borderId="0" xfId="3" applyFont="1" applyBorder="1" applyAlignment="1" applyProtection="1">
      <alignment vertical="center" shrinkToFit="1"/>
    </xf>
    <xf numFmtId="0" fontId="20" fillId="0" borderId="0" xfId="2" applyFont="1" applyAlignment="1" applyProtection="1">
      <alignment horizontal="right" vertical="center" shrinkToFit="1"/>
      <protection locked="0"/>
    </xf>
    <xf numFmtId="0" fontId="20" fillId="0" borderId="21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Alignment="1" applyProtection="1">
      <alignment horizontal="center" vertical="center" shrinkToFit="1"/>
      <protection locked="0"/>
    </xf>
    <xf numFmtId="0" fontId="18" fillId="0" borderId="0" xfId="2" applyFont="1" applyAlignment="1" applyProtection="1">
      <alignment horizontal="right" vertical="center" shrinkToFit="1"/>
      <protection locked="0"/>
    </xf>
    <xf numFmtId="38" fontId="18" fillId="0" borderId="0" xfId="3" applyFont="1" applyBorder="1" applyAlignment="1" applyProtection="1">
      <alignment vertical="center" shrinkToFit="1"/>
      <protection locked="0"/>
    </xf>
    <xf numFmtId="0" fontId="18" fillId="0" borderId="0" xfId="2" applyFont="1" applyAlignment="1" applyProtection="1">
      <alignment horizontal="left" vertical="center" shrinkToFit="1"/>
      <protection locked="0"/>
    </xf>
    <xf numFmtId="0" fontId="18" fillId="0" borderId="21" xfId="2" applyFont="1" applyBorder="1" applyAlignment="1" applyProtection="1">
      <alignment horizontal="left" vertical="center" shrinkToFit="1"/>
      <protection locked="0"/>
    </xf>
    <xf numFmtId="38" fontId="20" fillId="0" borderId="0" xfId="3" applyFont="1" applyBorder="1" applyAlignment="1" applyProtection="1">
      <alignment vertical="center" shrinkToFit="1"/>
      <protection locked="0"/>
    </xf>
    <xf numFmtId="0" fontId="20" fillId="0" borderId="10" xfId="2" applyFont="1" applyBorder="1" applyAlignment="1">
      <alignment horizontal="justify" vertical="center" shrinkToFit="1"/>
    </xf>
    <xf numFmtId="0" fontId="20" fillId="0" borderId="19" xfId="2" applyFont="1" applyBorder="1" applyAlignment="1">
      <alignment horizontal="justify" vertical="center" shrinkToFit="1"/>
    </xf>
    <xf numFmtId="0" fontId="20" fillId="0" borderId="0" xfId="2" applyFont="1" applyAlignment="1">
      <alignment horizontal="left" vertical="center" shrinkToFit="1"/>
    </xf>
    <xf numFmtId="0" fontId="20" fillId="0" borderId="11" xfId="2" applyFont="1" applyBorder="1" applyAlignment="1">
      <alignment horizontal="left" vertical="center" shrinkToFit="1"/>
    </xf>
    <xf numFmtId="0" fontId="20" fillId="0" borderId="11" xfId="2" applyFont="1" applyBorder="1" applyAlignment="1">
      <alignment horizontal="justify" vertical="center" shrinkToFit="1"/>
    </xf>
    <xf numFmtId="0" fontId="20" fillId="0" borderId="10" xfId="2" applyFont="1" applyBorder="1" applyAlignment="1">
      <alignment horizontal="left" vertical="center" shrinkToFit="1"/>
    </xf>
    <xf numFmtId="0" fontId="20" fillId="0" borderId="11" xfId="2" applyFont="1" applyBorder="1" applyAlignment="1">
      <alignment horizontal="right" vertical="center" shrinkToFit="1"/>
    </xf>
    <xf numFmtId="0" fontId="20" fillId="0" borderId="10" xfId="2" applyFont="1" applyBorder="1" applyAlignment="1">
      <alignment horizontal="right" vertical="center" shrinkToFit="1"/>
    </xf>
    <xf numFmtId="0" fontId="20" fillId="0" borderId="8" xfId="2" applyFont="1" applyBorder="1" applyAlignment="1">
      <alignment horizontal="justify" vertical="center" shrinkToFit="1"/>
    </xf>
    <xf numFmtId="0" fontId="20" fillId="0" borderId="9" xfId="2" applyFont="1" applyBorder="1" applyAlignment="1">
      <alignment horizontal="justify" vertical="center" shrinkToFit="1"/>
    </xf>
    <xf numFmtId="0" fontId="20" fillId="3" borderId="0" xfId="2" applyFont="1" applyFill="1" applyAlignment="1" applyProtection="1">
      <alignment horizontal="center" vertical="center" shrinkToFit="1"/>
      <protection locked="0"/>
    </xf>
    <xf numFmtId="0" fontId="20" fillId="0" borderId="0" xfId="2" applyFont="1" applyAlignment="1" applyProtection="1">
      <alignment vertical="center" shrinkToFit="1"/>
      <protection locked="0"/>
    </xf>
    <xf numFmtId="0" fontId="22" fillId="0" borderId="0" xfId="2" applyFont="1" applyAlignment="1" applyProtection="1">
      <alignment horizontal="right" vertical="center" shrinkToFit="1"/>
      <protection locked="0"/>
    </xf>
    <xf numFmtId="0" fontId="20" fillId="0" borderId="1" xfId="2" applyFont="1" applyBorder="1" applyAlignment="1" applyProtection="1">
      <alignment horizontal="center" vertical="center" shrinkToFit="1"/>
      <protection locked="0"/>
    </xf>
    <xf numFmtId="0" fontId="23" fillId="0" borderId="18" xfId="2" applyFont="1" applyBorder="1" applyAlignment="1" applyProtection="1">
      <alignment horizontal="center" vertical="center" shrinkToFit="1"/>
      <protection locked="0"/>
    </xf>
    <xf numFmtId="0" fontId="20" fillId="0" borderId="17" xfId="2" applyFont="1" applyBorder="1" applyAlignment="1" applyProtection="1">
      <alignment horizontal="right" vertical="center" shrinkToFit="1"/>
      <protection locked="0"/>
    </xf>
    <xf numFmtId="0" fontId="20" fillId="0" borderId="22" xfId="2" applyFont="1" applyBorder="1" applyAlignment="1" applyProtection="1">
      <alignment horizontal="right" vertical="center" shrinkToFit="1"/>
      <protection locked="0"/>
    </xf>
    <xf numFmtId="0" fontId="20" fillId="0" borderId="19" xfId="2" applyFont="1" applyBorder="1" applyAlignment="1" applyProtection="1">
      <alignment horizontal="justify" vertical="center" shrinkToFit="1"/>
      <protection locked="0"/>
    </xf>
    <xf numFmtId="0" fontId="20" fillId="0" borderId="0" xfId="2" applyFont="1" applyAlignment="1" applyProtection="1">
      <alignment horizontal="left" vertical="center" shrinkToFit="1"/>
      <protection locked="0"/>
    </xf>
    <xf numFmtId="0" fontId="20" fillId="0" borderId="11" xfId="2" applyFont="1" applyBorder="1" applyAlignment="1" applyProtection="1">
      <alignment horizontal="left" vertical="center" shrinkToFit="1"/>
      <protection locked="0"/>
    </xf>
    <xf numFmtId="0" fontId="20" fillId="0" borderId="11" xfId="2" applyFont="1" applyBorder="1" applyAlignment="1" applyProtection="1">
      <alignment horizontal="justify" vertical="center" shrinkToFit="1"/>
      <protection locked="0"/>
    </xf>
    <xf numFmtId="0" fontId="20" fillId="0" borderId="10" xfId="2" applyFont="1" applyBorder="1" applyAlignment="1" applyProtection="1">
      <alignment horizontal="left" vertical="center" shrinkToFit="1"/>
      <protection locked="0"/>
    </xf>
    <xf numFmtId="0" fontId="20" fillId="0" borderId="11" xfId="2" applyFont="1" applyBorder="1" applyAlignment="1" applyProtection="1">
      <alignment horizontal="right" vertical="center" shrinkToFit="1"/>
      <protection locked="0"/>
    </xf>
    <xf numFmtId="0" fontId="20" fillId="0" borderId="10" xfId="2" applyFont="1" applyBorder="1" applyAlignment="1" applyProtection="1">
      <alignment horizontal="right" vertical="center" shrinkToFit="1"/>
      <protection locked="0"/>
    </xf>
    <xf numFmtId="0" fontId="20" fillId="0" borderId="8" xfId="2" applyFont="1" applyBorder="1" applyAlignment="1" applyProtection="1">
      <alignment horizontal="justify" vertical="center" shrinkToFit="1"/>
      <protection locked="0"/>
    </xf>
    <xf numFmtId="0" fontId="20" fillId="0" borderId="11" xfId="2" applyFont="1" applyBorder="1" applyAlignment="1" applyProtection="1">
      <alignment vertical="center" shrinkToFit="1"/>
      <protection locked="0"/>
    </xf>
    <xf numFmtId="0" fontId="20" fillId="0" borderId="11" xfId="2" applyFont="1" applyBorder="1" applyAlignment="1">
      <alignment horizontal="right" vertical="center"/>
    </xf>
    <xf numFmtId="0" fontId="20" fillId="0" borderId="11" xfId="2" applyFont="1" applyBorder="1" applyAlignment="1" applyProtection="1">
      <alignment horizontal="center" vertical="center" shrinkToFit="1"/>
      <protection locked="0"/>
    </xf>
    <xf numFmtId="0" fontId="20" fillId="0" borderId="9" xfId="2" applyFont="1" applyBorder="1" applyAlignment="1" applyProtection="1">
      <alignment horizontal="justify" vertical="center" shrinkToFit="1"/>
      <protection locked="0"/>
    </xf>
    <xf numFmtId="0" fontId="20" fillId="0" borderId="22" xfId="2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14" fillId="0" borderId="0" xfId="2" applyFont="1" applyAlignment="1" applyProtection="1">
      <alignment horizontal="center" vertical="center"/>
      <protection locked="0"/>
    </xf>
    <xf numFmtId="10" fontId="5" fillId="0" borderId="12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0" fontId="16" fillId="0" borderId="4" xfId="2" applyFont="1" applyBorder="1" applyAlignment="1" applyProtection="1">
      <alignment horizontal="center" vertical="center" shrinkToFit="1"/>
      <protection locked="0"/>
    </xf>
    <xf numFmtId="0" fontId="16" fillId="0" borderId="18" xfId="2" applyFont="1" applyBorder="1" applyAlignment="1" applyProtection="1">
      <alignment horizontal="center" vertical="center" shrinkToFit="1"/>
      <protection locked="0"/>
    </xf>
    <xf numFmtId="0" fontId="20" fillId="0" borderId="6" xfId="2" applyFont="1" applyBorder="1" applyAlignment="1" applyProtection="1">
      <alignment horizontal="justify" vertical="center" shrinkToFit="1"/>
      <protection locked="0"/>
    </xf>
    <xf numFmtId="0" fontId="20" fillId="0" borderId="10" xfId="2" applyFont="1" applyBorder="1" applyAlignment="1" applyProtection="1">
      <alignment horizontal="justify" vertical="center" shrinkToFit="1"/>
      <protection locked="0"/>
    </xf>
    <xf numFmtId="0" fontId="20" fillId="0" borderId="7" xfId="2" applyFont="1" applyBorder="1" applyAlignment="1" applyProtection="1">
      <alignment horizontal="justify" vertical="center" shrinkToFit="1"/>
      <protection locked="0"/>
    </xf>
    <xf numFmtId="49" fontId="20" fillId="0" borderId="19" xfId="2" applyNumberFormat="1" applyFont="1" applyBorder="1" applyAlignment="1" applyProtection="1">
      <alignment horizontal="left" vertical="center" shrinkToFit="1"/>
      <protection locked="0"/>
    </xf>
    <xf numFmtId="49" fontId="20" fillId="0" borderId="0" xfId="2" applyNumberFormat="1" applyFont="1" applyAlignment="1" applyProtection="1">
      <alignment horizontal="left" vertical="center" shrinkToFit="1"/>
      <protection locked="0"/>
    </xf>
    <xf numFmtId="49" fontId="20" fillId="0" borderId="21" xfId="2" applyNumberFormat="1" applyFont="1" applyBorder="1" applyAlignment="1" applyProtection="1">
      <alignment horizontal="left" vertical="center" shrinkToFit="1"/>
      <protection locked="0"/>
    </xf>
    <xf numFmtId="0" fontId="18" fillId="0" borderId="0" xfId="2" applyFont="1" applyAlignment="1" applyProtection="1">
      <alignment horizontal="right" vertical="center" shrinkToFit="1"/>
      <protection locked="0"/>
    </xf>
    <xf numFmtId="0" fontId="18" fillId="0" borderId="0" xfId="2" applyFont="1" applyAlignment="1" applyProtection="1">
      <alignment horizontal="left" vertical="center" shrinkToFit="1"/>
      <protection locked="0"/>
    </xf>
    <xf numFmtId="0" fontId="18" fillId="0" borderId="21" xfId="2" applyFont="1" applyBorder="1" applyAlignment="1" applyProtection="1">
      <alignment horizontal="left" vertical="center" shrinkToFit="1"/>
      <protection locked="0"/>
    </xf>
    <xf numFmtId="0" fontId="20" fillId="0" borderId="23" xfId="2" applyFont="1" applyBorder="1" applyAlignment="1">
      <alignment horizontal="right" vertical="center" shrinkToFit="1"/>
    </xf>
    <xf numFmtId="0" fontId="20" fillId="0" borderId="23" xfId="2" applyFont="1" applyBorder="1" applyAlignment="1" applyProtection="1">
      <alignment horizontal="left" vertical="center" shrinkToFit="1"/>
      <protection locked="0"/>
    </xf>
    <xf numFmtId="0" fontId="20" fillId="0" borderId="24" xfId="2" applyFont="1" applyBorder="1" applyAlignment="1" applyProtection="1">
      <alignment horizontal="left" vertical="center" shrinkToFit="1"/>
      <protection locked="0"/>
    </xf>
    <xf numFmtId="0" fontId="21" fillId="0" borderId="0" xfId="2" applyFont="1" applyAlignment="1" applyProtection="1">
      <alignment horizontal="center" vertical="center" shrinkToFit="1"/>
      <protection locked="0"/>
    </xf>
    <xf numFmtId="0" fontId="20" fillId="0" borderId="0" xfId="2" applyFont="1" applyAlignment="1">
      <alignment horizontal="right" vertical="center" shrinkToFit="1"/>
    </xf>
    <xf numFmtId="0" fontId="20" fillId="0" borderId="18" xfId="2" applyFont="1" applyBorder="1" applyAlignment="1" applyProtection="1">
      <alignment horizontal="center" vertical="center" shrinkToFit="1"/>
      <protection locked="0"/>
    </xf>
    <xf numFmtId="5" fontId="23" fillId="0" borderId="18" xfId="2" applyNumberFormat="1" applyFont="1" applyBorder="1" applyAlignment="1">
      <alignment horizontal="right" vertical="center" shrinkToFit="1"/>
    </xf>
    <xf numFmtId="0" fontId="20" fillId="0" borderId="0" xfId="2" applyFont="1" applyAlignment="1" applyProtection="1">
      <alignment horizontal="justify" vertical="center" shrinkToFit="1"/>
      <protection locked="0"/>
    </xf>
    <xf numFmtId="0" fontId="20" fillId="0" borderId="21" xfId="2" applyFont="1" applyBorder="1" applyAlignment="1" applyProtection="1">
      <alignment horizontal="justify" vertical="center" shrinkToFit="1"/>
      <protection locked="0"/>
    </xf>
    <xf numFmtId="0" fontId="20" fillId="0" borderId="6" xfId="2" applyFont="1" applyBorder="1" applyAlignment="1">
      <alignment horizontal="justify" vertical="center" shrinkToFit="1"/>
    </xf>
    <xf numFmtId="0" fontId="20" fillId="0" borderId="10" xfId="2" applyFont="1" applyBorder="1" applyAlignment="1">
      <alignment horizontal="justify" vertical="center" shrinkToFit="1"/>
    </xf>
    <xf numFmtId="0" fontId="20" fillId="0" borderId="7" xfId="2" applyFont="1" applyBorder="1" applyAlignment="1">
      <alignment horizontal="justify" vertical="center" shrinkToFit="1"/>
    </xf>
    <xf numFmtId="0" fontId="20" fillId="0" borderId="11" xfId="2" applyFont="1" applyBorder="1" applyAlignment="1" applyProtection="1">
      <alignment horizontal="left" vertical="center" shrinkToFit="1"/>
      <protection locked="0"/>
    </xf>
    <xf numFmtId="0" fontId="21" fillId="0" borderId="0" xfId="2" applyFont="1" applyAlignment="1">
      <alignment horizontal="center" vertical="center" wrapText="1" shrinkToFit="1"/>
    </xf>
    <xf numFmtId="0" fontId="21" fillId="0" borderId="0" xfId="2" applyFont="1" applyAlignment="1">
      <alignment horizontal="center" vertical="center" shrinkToFit="1"/>
    </xf>
    <xf numFmtId="0" fontId="20" fillId="0" borderId="18" xfId="2" applyFont="1" applyBorder="1" applyAlignment="1">
      <alignment horizontal="center" vertical="center" shrinkToFit="1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</xf>
    <xf numFmtId="38" fontId="9" fillId="0" borderId="1" xfId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>
      <alignment vertical="center"/>
    </xf>
    <xf numFmtId="38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177" fontId="6" fillId="0" borderId="1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38" fontId="9" fillId="0" borderId="14" xfId="1" applyFont="1" applyBorder="1" applyAlignment="1" applyProtection="1">
      <alignment horizontal="right" vertical="center"/>
    </xf>
    <xf numFmtId="38" fontId="9" fillId="0" borderId="5" xfId="1" applyFont="1" applyBorder="1" applyAlignment="1" applyProtection="1">
      <alignment horizontal="right" vertical="center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wrapText="1"/>
    </xf>
    <xf numFmtId="38" fontId="6" fillId="0" borderId="16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center" vertical="center"/>
    </xf>
    <xf numFmtId="38" fontId="6" fillId="0" borderId="16" xfId="1" applyFont="1" applyBorder="1" applyAlignment="1" applyProtection="1">
      <alignment vertical="center"/>
      <protection locked="0"/>
    </xf>
    <xf numFmtId="3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2" xfId="1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 shrinkToFit="1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7F6AED8A-748E-498A-900C-535C5690F3AB}"/>
    <cellStyle name="標準" xfId="0" builtinId="0"/>
    <cellStyle name="標準 2" xfId="2" xr:uid="{33DA9D32-A186-47E6-8DD6-7B889716C9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119908</xdr:colOff>
      <xdr:row>4</xdr:row>
      <xdr:rowOff>59267</xdr:rowOff>
    </xdr:from>
    <xdr:to>
      <xdr:col>16</xdr:col>
      <xdr:colOff>588433</xdr:colOff>
      <xdr:row>12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75AF2F-B094-4677-89DD-44EB62393260}"/>
            </a:ext>
          </a:extLst>
        </xdr:cNvPr>
        <xdr:cNvSpPr txBox="1"/>
      </xdr:nvSpPr>
      <xdr:spPr>
        <a:xfrm>
          <a:off x="9440121" y="1297517"/>
          <a:ext cx="3683212" cy="151235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1"/>
            <a:t>○このシートに入力すると、別シートの領収証（個人用）が生成されます。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20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人分入力できます。これ以上を入力する必要がある場合は、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このファイルをコピーしてご作成ください。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119908</xdr:colOff>
      <xdr:row>4</xdr:row>
      <xdr:rowOff>59267</xdr:rowOff>
    </xdr:from>
    <xdr:to>
      <xdr:col>19</xdr:col>
      <xdr:colOff>588433</xdr:colOff>
      <xdr:row>12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CE4377-ADF1-44C8-BBC4-6758672FA212}"/>
            </a:ext>
          </a:extLst>
        </xdr:cNvPr>
        <xdr:cNvSpPr txBox="1"/>
      </xdr:nvSpPr>
      <xdr:spPr>
        <a:xfrm>
          <a:off x="7333508" y="916517"/>
          <a:ext cx="3611775" cy="151235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1"/>
            <a:t>○このシートに入力すると、別シートの領収証（個人用）が生成されます。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20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人分入力できます。これ以上を入力する必要がある場合は、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このファイルをコピーしてご作成ください。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50800</xdr:colOff>
      <xdr:row>14</xdr:row>
      <xdr:rowOff>12700</xdr:rowOff>
    </xdr:from>
    <xdr:to>
      <xdr:col>18</xdr:col>
      <xdr:colOff>222706</xdr:colOff>
      <xdr:row>16</xdr:row>
      <xdr:rowOff>115887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D2207C3-601D-4773-854D-0EEEEFA6449A}"/>
            </a:ext>
          </a:extLst>
        </xdr:cNvPr>
        <xdr:cNvSpPr/>
      </xdr:nvSpPr>
      <xdr:spPr>
        <a:xfrm>
          <a:off x="9359900" y="2774950"/>
          <a:ext cx="2686506" cy="4841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177801</xdr:colOff>
      <xdr:row>14</xdr:row>
      <xdr:rowOff>76199</xdr:rowOff>
    </xdr:from>
    <xdr:to>
      <xdr:col>18</xdr:col>
      <xdr:colOff>161927</xdr:colOff>
      <xdr:row>16</xdr:row>
      <xdr:rowOff>20636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B9739F-7683-4C1E-A9A5-9EF164799A64}"/>
            </a:ext>
          </a:extLst>
        </xdr:cNvPr>
        <xdr:cNvSpPr txBox="1"/>
      </xdr:nvSpPr>
      <xdr:spPr>
        <a:xfrm>
          <a:off x="9486901" y="2838449"/>
          <a:ext cx="2498726" cy="325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旅費は謝金に含まない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630297</xdr:colOff>
      <xdr:row>1</xdr:row>
      <xdr:rowOff>0</xdr:rowOff>
    </xdr:from>
    <xdr:to>
      <xdr:col>9</xdr:col>
      <xdr:colOff>95220</xdr:colOff>
      <xdr:row>2</xdr:row>
      <xdr:rowOff>202406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81802D20-CE15-4F3B-9D32-F2FE18AB9CC3}"/>
            </a:ext>
          </a:extLst>
        </xdr:cNvPr>
        <xdr:cNvSpPr/>
      </xdr:nvSpPr>
      <xdr:spPr bwMode="auto">
        <a:xfrm>
          <a:off x="1811397" y="323850"/>
          <a:ext cx="4570323" cy="526256"/>
        </a:xfrm>
        <a:prstGeom prst="wedgeRoundRectCallout">
          <a:avLst>
            <a:gd name="adj1" fmla="val 43780"/>
            <a:gd name="adj2" fmla="val 86679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ここに「謝金支給者名簿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兼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支出明細表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県内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】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」の「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No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」を入力すると、入力済みのデータが反映され、領収証が完成する</a:t>
          </a:r>
        </a:p>
      </xdr:txBody>
    </xdr:sp>
    <xdr:clientData/>
  </xdr:twoCellAnchor>
  <xdr:twoCellAnchor>
    <xdr:from>
      <xdr:col>2</xdr:col>
      <xdr:colOff>605236</xdr:colOff>
      <xdr:row>17</xdr:row>
      <xdr:rowOff>260028</xdr:rowOff>
    </xdr:from>
    <xdr:to>
      <xdr:col>5</xdr:col>
      <xdr:colOff>486634</xdr:colOff>
      <xdr:row>19</xdr:row>
      <xdr:rowOff>306598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0DC77F2-218A-49BF-B902-08ED1C045F38}"/>
            </a:ext>
          </a:extLst>
        </xdr:cNvPr>
        <xdr:cNvSpPr>
          <a:spLocks noChangeArrowheads="1"/>
        </xdr:cNvSpPr>
      </xdr:nvSpPr>
      <xdr:spPr bwMode="auto">
        <a:xfrm>
          <a:off x="1791098" y="6417940"/>
          <a:ext cx="3334211" cy="689508"/>
        </a:xfrm>
        <a:prstGeom prst="round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「住所」「氏名」は、必ず自筆とし、「住所」は番地まで記載すること。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1</xdr:col>
      <xdr:colOff>270435</xdr:colOff>
      <xdr:row>21</xdr:row>
      <xdr:rowOff>125625</xdr:rowOff>
    </xdr:from>
    <xdr:to>
      <xdr:col>3</xdr:col>
      <xdr:colOff>55190</xdr:colOff>
      <xdr:row>22</xdr:row>
      <xdr:rowOff>95266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3C02F54-1881-4F24-9CD7-C03EE2452807}"/>
            </a:ext>
          </a:extLst>
        </xdr:cNvPr>
        <xdr:cNvSpPr>
          <a:spLocks noChangeArrowheads="1"/>
        </xdr:cNvSpPr>
      </xdr:nvSpPr>
      <xdr:spPr bwMode="auto">
        <a:xfrm>
          <a:off x="599047" y="7574175"/>
          <a:ext cx="1913593" cy="293491"/>
        </a:xfrm>
        <a:prstGeom prst="wedgeRoundRectCallout">
          <a:avLst>
            <a:gd name="adj1" fmla="val 69109"/>
            <a:gd name="adj2" fmla="val 186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支給団体名を記入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238125</xdr:rowOff>
    </xdr:from>
    <xdr:to>
      <xdr:col>9</xdr:col>
      <xdr:colOff>196453</xdr:colOff>
      <xdr:row>28</xdr:row>
      <xdr:rowOff>244078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44AEBA9F-19FA-4C63-9854-9730CFEFB5B4}"/>
            </a:ext>
          </a:extLst>
        </xdr:cNvPr>
        <xdr:cNvSpPr>
          <a:spLocks noChangeArrowheads="1"/>
        </xdr:cNvSpPr>
      </xdr:nvSpPr>
      <xdr:spPr bwMode="auto">
        <a:xfrm>
          <a:off x="0" y="8274844"/>
          <a:ext cx="6459141" cy="1613297"/>
        </a:xfrm>
        <a:prstGeom prst="round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領収証の訂正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訂正部分に二重線を引き、以下のとおり押印の上、訂正すること。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➊金額部分　　　　実行委員会印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競技団体印＋本人印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➋支給年月日、本人記入部分　　　　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❸その他　　　　　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実行委員会印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競技団体印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630297</xdr:colOff>
      <xdr:row>1</xdr:row>
      <xdr:rowOff>0</xdr:rowOff>
    </xdr:from>
    <xdr:to>
      <xdr:col>9</xdr:col>
      <xdr:colOff>95220</xdr:colOff>
      <xdr:row>2</xdr:row>
      <xdr:rowOff>202406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4753FAAE-E9F7-47F8-9B1E-869B21211F1A}"/>
            </a:ext>
          </a:extLst>
        </xdr:cNvPr>
        <xdr:cNvSpPr/>
      </xdr:nvSpPr>
      <xdr:spPr bwMode="auto">
        <a:xfrm>
          <a:off x="1779647" y="317500"/>
          <a:ext cx="4436973" cy="519906"/>
        </a:xfrm>
        <a:prstGeom prst="wedgeRoundRectCallout">
          <a:avLst>
            <a:gd name="adj1" fmla="val 43780"/>
            <a:gd name="adj2" fmla="val 86679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ここに「謝金支給者名簿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兼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支出明細表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県内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】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」の「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No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」を入力すると、入力済みのデータが反映され、領収証が完成する</a:t>
          </a:r>
        </a:p>
      </xdr:txBody>
    </xdr:sp>
    <xdr:clientData/>
  </xdr:twoCellAnchor>
  <xdr:twoCellAnchor>
    <xdr:from>
      <xdr:col>2</xdr:col>
      <xdr:colOff>605236</xdr:colOff>
      <xdr:row>16</xdr:row>
      <xdr:rowOff>260028</xdr:rowOff>
    </xdr:from>
    <xdr:to>
      <xdr:col>5</xdr:col>
      <xdr:colOff>486634</xdr:colOff>
      <xdr:row>18</xdr:row>
      <xdr:rowOff>306598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E0A0ABB-0F4C-408E-8BC7-32FC3C7109DB}"/>
            </a:ext>
          </a:extLst>
        </xdr:cNvPr>
        <xdr:cNvSpPr>
          <a:spLocks noChangeArrowheads="1"/>
        </xdr:cNvSpPr>
      </xdr:nvSpPr>
      <xdr:spPr bwMode="auto">
        <a:xfrm>
          <a:off x="1754586" y="5657528"/>
          <a:ext cx="3246898" cy="681570"/>
        </a:xfrm>
        <a:prstGeom prst="round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「住所」「氏名」は、必ず自筆とし、「住所」は番地まで記載すること。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1</xdr:col>
      <xdr:colOff>270435</xdr:colOff>
      <xdr:row>20</xdr:row>
      <xdr:rowOff>125625</xdr:rowOff>
    </xdr:from>
    <xdr:to>
      <xdr:col>3</xdr:col>
      <xdr:colOff>55190</xdr:colOff>
      <xdr:row>21</xdr:row>
      <xdr:rowOff>95266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EA974A9-C6C9-41BB-B2C2-AC09F1EE41BC}"/>
            </a:ext>
          </a:extLst>
        </xdr:cNvPr>
        <xdr:cNvSpPr>
          <a:spLocks noChangeArrowheads="1"/>
        </xdr:cNvSpPr>
      </xdr:nvSpPr>
      <xdr:spPr bwMode="auto">
        <a:xfrm>
          <a:off x="581585" y="6793125"/>
          <a:ext cx="1867555" cy="287141"/>
        </a:xfrm>
        <a:prstGeom prst="wedgeRoundRectCallout">
          <a:avLst>
            <a:gd name="adj1" fmla="val 69109"/>
            <a:gd name="adj2" fmla="val 186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支給団体名を記入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238125</xdr:rowOff>
    </xdr:from>
    <xdr:to>
      <xdr:col>9</xdr:col>
      <xdr:colOff>196453</xdr:colOff>
      <xdr:row>27</xdr:row>
      <xdr:rowOff>244078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94C60FE-29E7-49CD-A2C3-70AAE7D60EE2}"/>
            </a:ext>
          </a:extLst>
        </xdr:cNvPr>
        <xdr:cNvSpPr>
          <a:spLocks noChangeArrowheads="1"/>
        </xdr:cNvSpPr>
      </xdr:nvSpPr>
      <xdr:spPr bwMode="auto">
        <a:xfrm>
          <a:off x="0" y="7540625"/>
          <a:ext cx="6317853" cy="1599803"/>
        </a:xfrm>
        <a:prstGeom prst="round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領収証の訂正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訂正部分に二重線を引き、以下のとおり押印の上、訂正すること。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➊金額部分　　　　実行委員会印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競技団体印＋本人印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➋支給年月日、本人記入部分　　　　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❸その他　　　　　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実行委員会印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競技団体印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563562</xdr:colOff>
      <xdr:row>11</xdr:row>
      <xdr:rowOff>39688</xdr:rowOff>
    </xdr:from>
    <xdr:to>
      <xdr:col>4</xdr:col>
      <xdr:colOff>638631</xdr:colOff>
      <xdr:row>12</xdr:row>
      <xdr:rowOff>206375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F0658FB-179D-48E5-AEF1-BDB7912A6CDA}"/>
            </a:ext>
          </a:extLst>
        </xdr:cNvPr>
        <xdr:cNvSpPr/>
      </xdr:nvSpPr>
      <xdr:spPr>
        <a:xfrm>
          <a:off x="873125" y="3532188"/>
          <a:ext cx="2686506" cy="4841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690563</xdr:colOff>
      <xdr:row>11</xdr:row>
      <xdr:rowOff>103187</xdr:rowOff>
    </xdr:from>
    <xdr:to>
      <xdr:col>4</xdr:col>
      <xdr:colOff>577852</xdr:colOff>
      <xdr:row>12</xdr:row>
      <xdr:rowOff>111124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6AC77CD-6C8D-4D99-9342-6AF88A090DCA}"/>
            </a:ext>
          </a:extLst>
        </xdr:cNvPr>
        <xdr:cNvSpPr txBox="1"/>
      </xdr:nvSpPr>
      <xdr:spPr>
        <a:xfrm>
          <a:off x="1000126" y="3595687"/>
          <a:ext cx="2498726" cy="325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旅費は謝金に含まない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1986643</xdr:colOff>
      <xdr:row>0</xdr:row>
      <xdr:rowOff>40822</xdr:rowOff>
    </xdr:from>
    <xdr:to>
      <xdr:col>12</xdr:col>
      <xdr:colOff>1700</xdr:colOff>
      <xdr:row>0</xdr:row>
      <xdr:rowOff>462643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027635-3785-451D-B604-4A0414101485}"/>
            </a:ext>
          </a:extLst>
        </xdr:cNvPr>
        <xdr:cNvSpPr txBox="1"/>
      </xdr:nvSpPr>
      <xdr:spPr>
        <a:xfrm>
          <a:off x="10268631" y="40822"/>
          <a:ext cx="2548957" cy="421821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[</a:t>
          </a:r>
          <a:r>
            <a:rPr kumimoji="1" lang="ja-JP" altLang="en-US" sz="2000" baseline="0">
              <a:latin typeface="ＭＳ 明朝" pitchFamily="17" charset="-128"/>
              <a:ea typeface="ＭＳ 明朝" pitchFamily="17" charset="-128"/>
            </a:rPr>
            <a:t> 様式</a:t>
          </a:r>
          <a:r>
            <a:rPr kumimoji="1" lang="en-US" altLang="ja-JP" sz="2000" baseline="0">
              <a:latin typeface="ＭＳ 明朝" pitchFamily="17" charset="-128"/>
              <a:ea typeface="ＭＳ 明朝" pitchFamily="17" charset="-128"/>
            </a:rPr>
            <a:t>6</a:t>
          </a:r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 ]</a:t>
          </a:r>
          <a:endParaRPr kumimoji="1" lang="ja-JP" altLang="en-US" sz="2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1986643</xdr:colOff>
      <xdr:row>0</xdr:row>
      <xdr:rowOff>40822</xdr:rowOff>
    </xdr:from>
    <xdr:to>
      <xdr:col>12</xdr:col>
      <xdr:colOff>1700</xdr:colOff>
      <xdr:row>0</xdr:row>
      <xdr:rowOff>462643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586607" y="40822"/>
          <a:ext cx="1552914" cy="421821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[</a:t>
          </a:r>
          <a:r>
            <a:rPr kumimoji="1" lang="ja-JP" altLang="en-US" sz="2000" baseline="0">
              <a:latin typeface="ＭＳ 明朝" pitchFamily="17" charset="-128"/>
              <a:ea typeface="ＭＳ 明朝" pitchFamily="17" charset="-128"/>
            </a:rPr>
            <a:t> 様式</a:t>
          </a:r>
          <a:r>
            <a:rPr kumimoji="1" lang="en-US" altLang="ja-JP" sz="2000" baseline="0">
              <a:latin typeface="ＭＳ 明朝" pitchFamily="17" charset="-128"/>
              <a:ea typeface="ＭＳ 明朝" pitchFamily="17" charset="-128"/>
            </a:rPr>
            <a:t>6</a:t>
          </a:r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 ]</a:t>
          </a:r>
          <a:endParaRPr kumimoji="1" lang="ja-JP" altLang="en-US" sz="2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10</xdr:col>
      <xdr:colOff>142874</xdr:colOff>
      <xdr:row>7</xdr:row>
      <xdr:rowOff>219228</xdr:rowOff>
    </xdr:from>
    <xdr:to>
      <xdr:col>11</xdr:col>
      <xdr:colOff>1020535</xdr:colOff>
      <xdr:row>8</xdr:row>
      <xdr:rowOff>299357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8B01AC0-C67B-4231-A0DA-18087232F6D8}"/>
            </a:ext>
          </a:extLst>
        </xdr:cNvPr>
        <xdr:cNvSpPr/>
      </xdr:nvSpPr>
      <xdr:spPr>
        <a:xfrm>
          <a:off x="6960053" y="3158371"/>
          <a:ext cx="2347232" cy="597200"/>
        </a:xfrm>
        <a:prstGeom prst="wedgeRectCallout">
          <a:avLst>
            <a:gd name="adj1" fmla="val 67813"/>
            <a:gd name="adj2" fmla="val -185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1106714</xdr:colOff>
      <xdr:row>8</xdr:row>
      <xdr:rowOff>120953</xdr:rowOff>
    </xdr:from>
    <xdr:to>
      <xdr:col>11</xdr:col>
      <xdr:colOff>2800047</xdr:colOff>
      <xdr:row>9</xdr:row>
      <xdr:rowOff>145144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9AF0B29-07BA-45BE-B0F8-F9E86FA5FBE2}"/>
            </a:ext>
          </a:extLst>
        </xdr:cNvPr>
        <xdr:cNvSpPr/>
      </xdr:nvSpPr>
      <xdr:spPr>
        <a:xfrm>
          <a:off x="9470571" y="3549953"/>
          <a:ext cx="1693333" cy="532191"/>
        </a:xfrm>
        <a:prstGeom prst="wedgeRectCallout">
          <a:avLst>
            <a:gd name="adj1" fmla="val 67813"/>
            <a:gd name="adj2" fmla="val -185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自筆であること</a:t>
          </a:r>
        </a:p>
      </xdr:txBody>
    </xdr:sp>
    <xdr:clientData/>
  </xdr:twoCellAnchor>
  <xdr:twoCellAnchor>
    <xdr:from>
      <xdr:col>10</xdr:col>
      <xdr:colOff>408213</xdr:colOff>
      <xdr:row>7</xdr:row>
      <xdr:rowOff>265339</xdr:rowOff>
    </xdr:from>
    <xdr:to>
      <xdr:col>11</xdr:col>
      <xdr:colOff>789213</xdr:colOff>
      <xdr:row>8</xdr:row>
      <xdr:rowOff>224518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1A84E805-66EB-9553-425D-0B21CFA35DE4}"/>
            </a:ext>
          </a:extLst>
        </xdr:cNvPr>
        <xdr:cNvSpPr txBox="1">
          <a:spLocks noChangeArrowheads="1"/>
        </xdr:cNvSpPr>
      </xdr:nvSpPr>
      <xdr:spPr bwMode="auto">
        <a:xfrm>
          <a:off x="7225392" y="3184072"/>
          <a:ext cx="1843768" cy="469446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自筆であること、番地までしっかり記載すること</a:t>
          </a:r>
        </a:p>
      </xdr:txBody>
    </xdr:sp>
    <xdr:clientData/>
  </xdr:twoCellAnchor>
  <xdr:twoCellAnchor>
    <xdr:from>
      <xdr:col>1</xdr:col>
      <xdr:colOff>469445</xdr:colOff>
      <xdr:row>10</xdr:row>
      <xdr:rowOff>258536</xdr:rowOff>
    </xdr:from>
    <xdr:to>
      <xdr:col>10</xdr:col>
      <xdr:colOff>1279070</xdr:colOff>
      <xdr:row>14</xdr:row>
      <xdr:rowOff>285751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2BC5367-9351-42A9-93EC-8B0CDD09359F}"/>
            </a:ext>
          </a:extLst>
        </xdr:cNvPr>
        <xdr:cNvSpPr>
          <a:spLocks noChangeArrowheads="1"/>
        </xdr:cNvSpPr>
      </xdr:nvSpPr>
      <xdr:spPr bwMode="auto">
        <a:xfrm>
          <a:off x="816428" y="4708072"/>
          <a:ext cx="7279821" cy="2068286"/>
        </a:xfrm>
        <a:prstGeom prst="round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領収証の訂正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訂正部分に二重線を引き、以下のとおり押印の上、訂正すること。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➊金額部分　　　　実行委員会印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競技団体印＋本人印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➋支給年月日、本人記入部分　　　　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❸その他　　　　　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実行委員会印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競技団体印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6</xdr:row>
      <xdr:rowOff>299358</xdr:rowOff>
    </xdr:from>
    <xdr:to>
      <xdr:col>7</xdr:col>
      <xdr:colOff>487866</xdr:colOff>
      <xdr:row>8</xdr:row>
      <xdr:rowOff>189593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34F8561-D768-4C30-8EBE-09E62B76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2789465"/>
          <a:ext cx="4858933" cy="829128"/>
        </a:xfrm>
        <a:prstGeom prst="rect">
          <a:avLst/>
        </a:prstGeom>
      </xdr:spPr>
    </xdr:pic>
    <xdr:clientData/>
  </xdr:twoCellAnchor>
  <xdr:twoCellAnchor>
    <xdr:from>
      <xdr:col>11</xdr:col>
      <xdr:colOff>2496911</xdr:colOff>
      <xdr:row>3</xdr:row>
      <xdr:rowOff>13608</xdr:rowOff>
    </xdr:from>
    <xdr:to>
      <xdr:col>11</xdr:col>
      <xdr:colOff>4483555</xdr:colOff>
      <xdr:row>4</xdr:row>
      <xdr:rowOff>221497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7C2EF24-9B53-405C-B321-8E1D274473A3}"/>
            </a:ext>
          </a:extLst>
        </xdr:cNvPr>
        <xdr:cNvSpPr/>
      </xdr:nvSpPr>
      <xdr:spPr>
        <a:xfrm>
          <a:off x="10776858" y="1265465"/>
          <a:ext cx="1986644" cy="452818"/>
        </a:xfrm>
        <a:prstGeom prst="wedgeRectCallout">
          <a:avLst>
            <a:gd name="adj1" fmla="val -114901"/>
            <a:gd name="adj2" fmla="val -1602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支給団体名を記入すること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857249</xdr:colOff>
      <xdr:row>0</xdr:row>
      <xdr:rowOff>40822</xdr:rowOff>
    </xdr:from>
    <xdr:to>
      <xdr:col>17</xdr:col>
      <xdr:colOff>1701</xdr:colOff>
      <xdr:row>0</xdr:row>
      <xdr:rowOff>462643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CF317D-856D-4677-86F2-39A3082E7FE9}"/>
            </a:ext>
          </a:extLst>
        </xdr:cNvPr>
        <xdr:cNvSpPr txBox="1"/>
      </xdr:nvSpPr>
      <xdr:spPr>
        <a:xfrm>
          <a:off x="10768012" y="40822"/>
          <a:ext cx="1849552" cy="421821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[</a:t>
          </a:r>
          <a:r>
            <a:rPr kumimoji="1" lang="ja-JP" altLang="en-US" sz="2000" baseline="0">
              <a:latin typeface="ＭＳ 明朝" pitchFamily="17" charset="-128"/>
              <a:ea typeface="ＭＳ 明朝" pitchFamily="17" charset="-128"/>
            </a:rPr>
            <a:t> 様式</a:t>
          </a:r>
          <a:r>
            <a:rPr kumimoji="1" lang="en-US" altLang="ja-JP" sz="2000" baseline="0">
              <a:latin typeface="ＭＳ 明朝" pitchFamily="17" charset="-128"/>
              <a:ea typeface="ＭＳ 明朝" pitchFamily="17" charset="-128"/>
            </a:rPr>
            <a:t>6</a:t>
          </a:r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 ]</a:t>
          </a:r>
          <a:endParaRPr kumimoji="1" lang="ja-JP" altLang="en-US" sz="2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857249</xdr:colOff>
      <xdr:row>0</xdr:row>
      <xdr:rowOff>40822</xdr:rowOff>
    </xdr:from>
    <xdr:to>
      <xdr:col>17</xdr:col>
      <xdr:colOff>1701</xdr:colOff>
      <xdr:row>0</xdr:row>
      <xdr:rowOff>462643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35DA39-6667-48AB-A549-DAAE1522DD88}"/>
            </a:ext>
          </a:extLst>
        </xdr:cNvPr>
        <xdr:cNvSpPr txBox="1"/>
      </xdr:nvSpPr>
      <xdr:spPr>
        <a:xfrm>
          <a:off x="10756446" y="40822"/>
          <a:ext cx="1852274" cy="421821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[</a:t>
          </a:r>
          <a:r>
            <a:rPr kumimoji="1" lang="ja-JP" altLang="en-US" sz="2000" baseline="0">
              <a:latin typeface="ＭＳ 明朝" pitchFamily="17" charset="-128"/>
              <a:ea typeface="ＭＳ 明朝" pitchFamily="17" charset="-128"/>
            </a:rPr>
            <a:t> 様式</a:t>
          </a:r>
          <a:r>
            <a:rPr kumimoji="1" lang="en-US" altLang="ja-JP" sz="2000" baseline="0">
              <a:latin typeface="ＭＳ 明朝" pitchFamily="17" charset="-128"/>
              <a:ea typeface="ＭＳ 明朝" pitchFamily="17" charset="-128"/>
            </a:rPr>
            <a:t>6</a:t>
          </a:r>
          <a:r>
            <a:rPr kumimoji="1" lang="en-US" altLang="ja-JP" sz="2000">
              <a:latin typeface="ＭＳ 明朝" pitchFamily="17" charset="-128"/>
              <a:ea typeface="ＭＳ 明朝" pitchFamily="17" charset="-128"/>
            </a:rPr>
            <a:t> ]</a:t>
          </a:r>
          <a:endParaRPr kumimoji="1" lang="ja-JP" altLang="en-US" sz="2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13</xdr:col>
      <xdr:colOff>122464</xdr:colOff>
      <xdr:row>7</xdr:row>
      <xdr:rowOff>190500</xdr:rowOff>
    </xdr:from>
    <xdr:to>
      <xdr:col>15</xdr:col>
      <xdr:colOff>1265465</xdr:colOff>
      <xdr:row>8</xdr:row>
      <xdr:rowOff>265339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0FD92EC-994C-4769-96B7-B5A26C55C401}"/>
            </a:ext>
          </a:extLst>
        </xdr:cNvPr>
        <xdr:cNvSpPr/>
      </xdr:nvSpPr>
      <xdr:spPr>
        <a:xfrm>
          <a:off x="7565571" y="3109233"/>
          <a:ext cx="2299608" cy="503463"/>
        </a:xfrm>
        <a:prstGeom prst="wedgeRectCallout">
          <a:avLst>
            <a:gd name="adj1" fmla="val 67813"/>
            <a:gd name="adj2" fmla="val -185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自筆であること、番地まで</a:t>
          </a:r>
          <a:endParaRPr kumimoji="1" lang="en-US" altLang="ja-JP" sz="1100"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しっかり記載すること</a:t>
          </a:r>
        </a:p>
      </xdr:txBody>
    </xdr:sp>
    <xdr:clientData/>
  </xdr:twoCellAnchor>
  <xdr:twoCellAnchor>
    <xdr:from>
      <xdr:col>16</xdr:col>
      <xdr:colOff>42334</xdr:colOff>
      <xdr:row>8</xdr:row>
      <xdr:rowOff>308430</xdr:rowOff>
    </xdr:from>
    <xdr:to>
      <xdr:col>16</xdr:col>
      <xdr:colOff>1572382</xdr:colOff>
      <xdr:row>9</xdr:row>
      <xdr:rowOff>332622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B238CAA-086D-4B9D-B42F-BAFF1BEEA863}"/>
            </a:ext>
          </a:extLst>
        </xdr:cNvPr>
        <xdr:cNvSpPr/>
      </xdr:nvSpPr>
      <xdr:spPr>
        <a:xfrm>
          <a:off x="10039048" y="3658811"/>
          <a:ext cx="1530048" cy="453572"/>
        </a:xfrm>
        <a:prstGeom prst="wedgeRectCallout">
          <a:avLst>
            <a:gd name="adj1" fmla="val 67813"/>
            <a:gd name="adj2" fmla="val -185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自筆であること</a:t>
          </a:r>
        </a:p>
      </xdr:txBody>
    </xdr:sp>
    <xdr:clientData/>
  </xdr:twoCellAnchor>
  <xdr:twoCellAnchor>
    <xdr:from>
      <xdr:col>3</xdr:col>
      <xdr:colOff>68036</xdr:colOff>
      <xdr:row>9</xdr:row>
      <xdr:rowOff>238124</xdr:rowOff>
    </xdr:from>
    <xdr:to>
      <xdr:col>15</xdr:col>
      <xdr:colOff>646340</xdr:colOff>
      <xdr:row>14</xdr:row>
      <xdr:rowOff>163286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1A57E12E-D7EA-4F04-9178-8E3949B44463}"/>
            </a:ext>
          </a:extLst>
        </xdr:cNvPr>
        <xdr:cNvSpPr>
          <a:spLocks noChangeArrowheads="1"/>
        </xdr:cNvSpPr>
      </xdr:nvSpPr>
      <xdr:spPr bwMode="auto">
        <a:xfrm>
          <a:off x="1966233" y="4014107"/>
          <a:ext cx="7279821" cy="2068286"/>
        </a:xfrm>
        <a:prstGeom prst="round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領収証の訂正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訂正部分に二重線を引き、以下のとおり押印の上、訂正すること。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➊金額部分　　　　実行委員会印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競技団体印＋本人印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2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➋支給年月日、本人記入部分　　　　本人印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1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3"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❸その他　　　　　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実行委員会印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競技団体印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197305</xdr:rowOff>
    </xdr:from>
    <xdr:to>
      <xdr:col>8</xdr:col>
      <xdr:colOff>296911</xdr:colOff>
      <xdr:row>8</xdr:row>
      <xdr:rowOff>169183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83BDC05-D920-A5DD-E916-21D6C6103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7412"/>
          <a:ext cx="4858933" cy="829128"/>
        </a:xfrm>
        <a:prstGeom prst="rect">
          <a:avLst/>
        </a:prstGeom>
      </xdr:spPr>
    </xdr:pic>
    <xdr:clientData/>
  </xdr:twoCellAnchor>
  <xdr:twoCellAnchor>
    <xdr:from>
      <xdr:col>16</xdr:col>
      <xdr:colOff>653142</xdr:colOff>
      <xdr:row>0</xdr:row>
      <xdr:rowOff>496661</xdr:rowOff>
    </xdr:from>
    <xdr:to>
      <xdr:col>16</xdr:col>
      <xdr:colOff>2517321</xdr:colOff>
      <xdr:row>1</xdr:row>
      <xdr:rowOff>425603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1C17DDF-733B-4B7D-B9C5-232C29118E8C}"/>
            </a:ext>
          </a:extLst>
        </xdr:cNvPr>
        <xdr:cNvSpPr/>
      </xdr:nvSpPr>
      <xdr:spPr>
        <a:xfrm>
          <a:off x="10559142" y="496661"/>
          <a:ext cx="1864179" cy="452818"/>
        </a:xfrm>
        <a:prstGeom prst="wedgeRectCallout">
          <a:avLst>
            <a:gd name="adj1" fmla="val -80000"/>
            <a:gd name="adj2" fmla="val -84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支給団体名を記入すること</a:t>
          </a:r>
        </a:p>
      </xdr:txBody>
    </xdr:sp>
    <xdr:clientData/>
  </xdr:twoCellAnchor>
  <xdr:twoCellAnchor>
    <xdr:from>
      <xdr:col>18</xdr:col>
      <xdr:colOff>30387</xdr:colOff>
      <xdr:row>7</xdr:row>
      <xdr:rowOff>160110</xdr:rowOff>
    </xdr:from>
    <xdr:to>
      <xdr:col>22</xdr:col>
      <xdr:colOff>449036</xdr:colOff>
      <xdr:row>9</xdr:row>
      <xdr:rowOff>74839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83CC9E88-4AA8-0DC4-C2BE-285DCE9CC6CE}"/>
            </a:ext>
          </a:extLst>
        </xdr:cNvPr>
        <xdr:cNvSpPr/>
      </xdr:nvSpPr>
      <xdr:spPr>
        <a:xfrm>
          <a:off x="12548958" y="3357789"/>
          <a:ext cx="2691042" cy="78558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122917</xdr:colOff>
      <xdr:row>7</xdr:row>
      <xdr:rowOff>360587</xdr:rowOff>
    </xdr:from>
    <xdr:to>
      <xdr:col>22</xdr:col>
      <xdr:colOff>353786</xdr:colOff>
      <xdr:row>8</xdr:row>
      <xdr:rowOff>374195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8EECEA5-E88A-BF2B-1A98-D49ED66482AB}"/>
            </a:ext>
          </a:extLst>
        </xdr:cNvPr>
        <xdr:cNvSpPr txBox="1"/>
      </xdr:nvSpPr>
      <xdr:spPr>
        <a:xfrm>
          <a:off x="12641488" y="3558266"/>
          <a:ext cx="2503262" cy="449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旅費は謝金に含まない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21)\01&#12288;&#38306;&#20418;&#26360;&#39006;\29&#12288;&#26053;&#36027;&#31639;&#20986;&#34920;&#12539;&#38936;&#21454;&#35388;&#12304;&#20250;&#35696;&#65295;&#30476;&#20869;&#26053;&#36027;&#23550;&#35937;&#32773;&#12305;&#8251;150&#21517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議・県内"/>
      <sheetName val="領収証_個人"/>
      <sheetName val="領収証_複数"/>
      <sheetName val="会議・県内(記入例)"/>
      <sheetName val="領収証_個人(見本)"/>
      <sheetName val="領収証_複数(見本)"/>
      <sheetName val="領収証データ"/>
      <sheetName val="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1BF6-AEFE-4DB8-9474-B882CC97213A}">
  <dimension ref="A1:S25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5" x14ac:dyDescent="0.15"/>
  <cols>
    <col min="1" max="1" width="3.625" style="17" customWidth="1"/>
    <col min="2" max="2" width="13.625" style="17" bestFit="1" customWidth="1"/>
    <col min="3" max="3" width="8.875" style="17" customWidth="1"/>
    <col min="4" max="4" width="11.375" style="24" customWidth="1"/>
    <col min="5" max="5" width="6.625" style="17" customWidth="1"/>
    <col min="6" max="7" width="10.375" style="17" customWidth="1"/>
    <col min="8" max="10" width="9.875" style="17" customWidth="1"/>
    <col min="11" max="16384" width="9" style="16"/>
  </cols>
  <sheetData>
    <row r="1" spans="1:19" ht="22.7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9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9" s="17" customFormat="1" ht="1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L3" s="89"/>
    </row>
    <row r="4" spans="1:19" s="17" customFormat="1" ht="15" customHeight="1" thickBot="1" x14ac:dyDescent="0.2">
      <c r="A4" s="19">
        <v>1</v>
      </c>
      <c r="B4" s="20"/>
      <c r="C4" s="20"/>
      <c r="D4" s="21"/>
      <c r="E4" s="19"/>
      <c r="F4" s="19"/>
      <c r="G4" s="19">
        <f>E4*F4</f>
        <v>0</v>
      </c>
      <c r="H4" s="19"/>
      <c r="I4" s="19"/>
      <c r="J4" s="19">
        <f>G4-I4</f>
        <v>0</v>
      </c>
      <c r="K4" s="22"/>
      <c r="L4" s="90"/>
      <c r="S4" s="18" t="s">
        <v>3</v>
      </c>
    </row>
    <row r="5" spans="1:19" s="17" customFormat="1" ht="15" customHeight="1" x14ac:dyDescent="0.15">
      <c r="A5" s="19">
        <v>2</v>
      </c>
      <c r="B5" s="20"/>
      <c r="C5" s="20"/>
      <c r="D5" s="21"/>
      <c r="E5" s="19"/>
      <c r="F5" s="19"/>
      <c r="G5" s="19">
        <f t="shared" ref="G5:G23" si="0">E5*F5</f>
        <v>0</v>
      </c>
      <c r="H5" s="19"/>
      <c r="I5" s="19"/>
      <c r="J5" s="19">
        <f t="shared" ref="J5:J22" si="1">G5-I5</f>
        <v>0</v>
      </c>
      <c r="S5" s="17" t="s">
        <v>11</v>
      </c>
    </row>
    <row r="6" spans="1:19" s="17" customFormat="1" ht="15" customHeight="1" x14ac:dyDescent="0.15">
      <c r="A6" s="19">
        <v>3</v>
      </c>
      <c r="B6" s="20"/>
      <c r="C6" s="20"/>
      <c r="D6" s="21"/>
      <c r="E6" s="19"/>
      <c r="F6" s="19"/>
      <c r="G6" s="19">
        <f t="shared" si="0"/>
        <v>0</v>
      </c>
      <c r="H6" s="19"/>
      <c r="I6" s="19"/>
      <c r="J6" s="19">
        <f t="shared" si="1"/>
        <v>0</v>
      </c>
      <c r="S6" s="17" t="s">
        <v>12</v>
      </c>
    </row>
    <row r="7" spans="1:19" s="17" customFormat="1" ht="15" customHeight="1" x14ac:dyDescent="0.15">
      <c r="A7" s="19">
        <v>4</v>
      </c>
      <c r="B7" s="20"/>
      <c r="C7" s="20"/>
      <c r="D7" s="21"/>
      <c r="E7" s="19"/>
      <c r="F7" s="19"/>
      <c r="G7" s="19">
        <f t="shared" si="0"/>
        <v>0</v>
      </c>
      <c r="H7" s="19"/>
      <c r="I7" s="19"/>
      <c r="J7" s="19">
        <f t="shared" si="1"/>
        <v>0</v>
      </c>
      <c r="S7" s="17" t="s">
        <v>13</v>
      </c>
    </row>
    <row r="8" spans="1:19" s="17" customFormat="1" ht="15" customHeight="1" x14ac:dyDescent="0.15">
      <c r="A8" s="19">
        <v>5</v>
      </c>
      <c r="B8" s="20"/>
      <c r="C8" s="20"/>
      <c r="D8" s="21"/>
      <c r="E8" s="19"/>
      <c r="F8" s="19"/>
      <c r="G8" s="19">
        <f t="shared" si="0"/>
        <v>0</v>
      </c>
      <c r="H8" s="19"/>
      <c r="I8" s="19"/>
      <c r="J8" s="19">
        <f t="shared" si="1"/>
        <v>0</v>
      </c>
      <c r="S8" s="17" t="s">
        <v>14</v>
      </c>
    </row>
    <row r="9" spans="1:19" s="17" customFormat="1" ht="15" customHeight="1" x14ac:dyDescent="0.15">
      <c r="A9" s="19">
        <v>6</v>
      </c>
      <c r="B9" s="20"/>
      <c r="C9" s="20"/>
      <c r="D9" s="21"/>
      <c r="E9" s="19"/>
      <c r="F9" s="19"/>
      <c r="G9" s="19">
        <f t="shared" si="0"/>
        <v>0</v>
      </c>
      <c r="H9" s="19"/>
      <c r="I9" s="19"/>
      <c r="J9" s="19">
        <f t="shared" si="1"/>
        <v>0</v>
      </c>
    </row>
    <row r="10" spans="1:19" s="17" customFormat="1" ht="15" customHeight="1" x14ac:dyDescent="0.15">
      <c r="A10" s="19">
        <v>7</v>
      </c>
      <c r="B10" s="20"/>
      <c r="C10" s="20"/>
      <c r="D10" s="21"/>
      <c r="E10" s="19"/>
      <c r="F10" s="19"/>
      <c r="G10" s="19">
        <f t="shared" si="0"/>
        <v>0</v>
      </c>
      <c r="H10" s="19"/>
      <c r="I10" s="19"/>
      <c r="J10" s="19">
        <f t="shared" si="1"/>
        <v>0</v>
      </c>
    </row>
    <row r="11" spans="1:19" s="17" customFormat="1" ht="15" customHeight="1" x14ac:dyDescent="0.15">
      <c r="A11" s="19">
        <v>8</v>
      </c>
      <c r="B11" s="20"/>
      <c r="C11" s="20"/>
      <c r="D11" s="21"/>
      <c r="E11" s="19"/>
      <c r="F11" s="19"/>
      <c r="G11" s="19">
        <f t="shared" si="0"/>
        <v>0</v>
      </c>
      <c r="H11" s="19"/>
      <c r="I11" s="19"/>
      <c r="J11" s="19">
        <f t="shared" si="1"/>
        <v>0</v>
      </c>
    </row>
    <row r="12" spans="1:19" s="17" customFormat="1" ht="15" customHeight="1" x14ac:dyDescent="0.15">
      <c r="A12" s="19">
        <v>9</v>
      </c>
      <c r="B12" s="20"/>
      <c r="C12" s="20"/>
      <c r="D12" s="21"/>
      <c r="E12" s="19"/>
      <c r="F12" s="19"/>
      <c r="G12" s="19">
        <f t="shared" si="0"/>
        <v>0</v>
      </c>
      <c r="H12" s="19"/>
      <c r="I12" s="19"/>
      <c r="J12" s="19">
        <f t="shared" si="1"/>
        <v>0</v>
      </c>
    </row>
    <row r="13" spans="1:19" s="17" customFormat="1" ht="15" customHeight="1" x14ac:dyDescent="0.15">
      <c r="A13" s="19">
        <v>10</v>
      </c>
      <c r="B13" s="20"/>
      <c r="C13" s="20"/>
      <c r="D13" s="21"/>
      <c r="E13" s="19"/>
      <c r="F13" s="19"/>
      <c r="G13" s="19">
        <f t="shared" si="0"/>
        <v>0</v>
      </c>
      <c r="H13" s="19"/>
      <c r="I13" s="19"/>
      <c r="J13" s="19">
        <f t="shared" si="1"/>
        <v>0</v>
      </c>
    </row>
    <row r="14" spans="1:19" s="17" customFormat="1" ht="15" customHeight="1" x14ac:dyDescent="0.15">
      <c r="A14" s="19">
        <v>11</v>
      </c>
      <c r="B14" s="20"/>
      <c r="C14" s="20"/>
      <c r="D14" s="21"/>
      <c r="E14" s="19"/>
      <c r="F14" s="19"/>
      <c r="G14" s="19">
        <f t="shared" si="0"/>
        <v>0</v>
      </c>
      <c r="H14" s="19"/>
      <c r="I14" s="19"/>
      <c r="J14" s="19">
        <f t="shared" si="1"/>
        <v>0</v>
      </c>
    </row>
    <row r="15" spans="1:19" s="17" customFormat="1" ht="15" customHeight="1" x14ac:dyDescent="0.15">
      <c r="A15" s="19">
        <v>12</v>
      </c>
      <c r="B15" s="20"/>
      <c r="C15" s="20"/>
      <c r="D15" s="21"/>
      <c r="E15" s="19"/>
      <c r="F15" s="19"/>
      <c r="G15" s="19">
        <f t="shared" si="0"/>
        <v>0</v>
      </c>
      <c r="H15" s="19"/>
      <c r="I15" s="19"/>
      <c r="J15" s="19">
        <f t="shared" si="1"/>
        <v>0</v>
      </c>
    </row>
    <row r="16" spans="1:19" s="17" customFormat="1" ht="15" customHeight="1" x14ac:dyDescent="0.15">
      <c r="A16" s="19">
        <v>13</v>
      </c>
      <c r="B16" s="20"/>
      <c r="C16" s="20"/>
      <c r="D16" s="21"/>
      <c r="E16" s="19"/>
      <c r="F16" s="19"/>
      <c r="G16" s="19">
        <f t="shared" si="0"/>
        <v>0</v>
      </c>
      <c r="H16" s="19"/>
      <c r="I16" s="19"/>
      <c r="J16" s="19">
        <f t="shared" si="1"/>
        <v>0</v>
      </c>
    </row>
    <row r="17" spans="1:11" s="17" customFormat="1" ht="15" customHeight="1" x14ac:dyDescent="0.15">
      <c r="A17" s="19">
        <v>14</v>
      </c>
      <c r="B17" s="20"/>
      <c r="C17" s="20"/>
      <c r="D17" s="21"/>
      <c r="E17" s="19"/>
      <c r="F17" s="19"/>
      <c r="G17" s="19">
        <f t="shared" si="0"/>
        <v>0</v>
      </c>
      <c r="H17" s="19"/>
      <c r="I17" s="19"/>
      <c r="J17" s="19">
        <f t="shared" si="1"/>
        <v>0</v>
      </c>
    </row>
    <row r="18" spans="1:11" s="17" customFormat="1" ht="15" customHeight="1" x14ac:dyDescent="0.15">
      <c r="A18" s="19">
        <v>15</v>
      </c>
      <c r="B18" s="20"/>
      <c r="C18" s="20"/>
      <c r="D18" s="21"/>
      <c r="E18" s="19"/>
      <c r="F18" s="19"/>
      <c r="G18" s="19">
        <f t="shared" si="0"/>
        <v>0</v>
      </c>
      <c r="H18" s="19"/>
      <c r="I18" s="19"/>
      <c r="J18" s="19">
        <f t="shared" si="1"/>
        <v>0</v>
      </c>
    </row>
    <row r="19" spans="1:11" s="17" customFormat="1" ht="15" customHeight="1" x14ac:dyDescent="0.15">
      <c r="A19" s="19">
        <v>16</v>
      </c>
      <c r="B19" s="20"/>
      <c r="C19" s="20"/>
      <c r="D19" s="21"/>
      <c r="E19" s="19"/>
      <c r="F19" s="19"/>
      <c r="G19" s="19">
        <f t="shared" si="0"/>
        <v>0</v>
      </c>
      <c r="H19" s="19"/>
      <c r="I19" s="19"/>
      <c r="J19" s="19">
        <f t="shared" si="1"/>
        <v>0</v>
      </c>
    </row>
    <row r="20" spans="1:11" s="17" customFormat="1" ht="15" customHeight="1" x14ac:dyDescent="0.15">
      <c r="A20" s="19">
        <v>17</v>
      </c>
      <c r="B20" s="20"/>
      <c r="C20" s="20"/>
      <c r="D20" s="21"/>
      <c r="E20" s="19"/>
      <c r="F20" s="19"/>
      <c r="G20" s="19">
        <f t="shared" si="0"/>
        <v>0</v>
      </c>
      <c r="H20" s="19"/>
      <c r="I20" s="19"/>
      <c r="J20" s="19">
        <f t="shared" si="1"/>
        <v>0</v>
      </c>
    </row>
    <row r="21" spans="1:11" s="17" customFormat="1" ht="15" customHeight="1" x14ac:dyDescent="0.15">
      <c r="A21" s="19">
        <v>18</v>
      </c>
      <c r="B21" s="20"/>
      <c r="C21" s="20"/>
      <c r="D21" s="21"/>
      <c r="E21" s="19"/>
      <c r="F21" s="19"/>
      <c r="G21" s="19">
        <f t="shared" si="0"/>
        <v>0</v>
      </c>
      <c r="H21" s="19"/>
      <c r="I21" s="19"/>
      <c r="J21" s="19">
        <f t="shared" si="1"/>
        <v>0</v>
      </c>
    </row>
    <row r="22" spans="1:11" s="17" customFormat="1" ht="15" customHeight="1" x14ac:dyDescent="0.15">
      <c r="A22" s="19">
        <v>19</v>
      </c>
      <c r="B22" s="20"/>
      <c r="C22" s="20"/>
      <c r="D22" s="21"/>
      <c r="E22" s="19"/>
      <c r="F22" s="19"/>
      <c r="G22" s="19">
        <f t="shared" si="0"/>
        <v>0</v>
      </c>
      <c r="H22" s="19"/>
      <c r="I22" s="19"/>
      <c r="J22" s="19">
        <f t="shared" si="1"/>
        <v>0</v>
      </c>
    </row>
    <row r="23" spans="1:11" s="17" customFormat="1" ht="15" customHeight="1" x14ac:dyDescent="0.15">
      <c r="A23" s="19">
        <v>20</v>
      </c>
      <c r="B23" s="20"/>
      <c r="C23" s="20"/>
      <c r="D23" s="21"/>
      <c r="E23" s="19"/>
      <c r="F23" s="19"/>
      <c r="G23" s="19">
        <f t="shared" si="0"/>
        <v>0</v>
      </c>
      <c r="H23" s="19"/>
      <c r="I23" s="19"/>
      <c r="J23" s="19">
        <f t="shared" ref="J23" si="2">G23-I23</f>
        <v>0</v>
      </c>
    </row>
    <row r="24" spans="1:11" s="17" customFormat="1" ht="15" customHeight="1" x14ac:dyDescent="0.15">
      <c r="A24" s="91" t="s">
        <v>15</v>
      </c>
      <c r="B24" s="92"/>
      <c r="C24" s="92"/>
      <c r="D24" s="92"/>
      <c r="E24" s="92"/>
      <c r="F24" s="92"/>
      <c r="G24" s="19">
        <f>SUM(G4:G23)</f>
        <v>0</v>
      </c>
      <c r="H24" s="19">
        <f>SUM(H4:H23)</f>
        <v>0</v>
      </c>
      <c r="I24" s="19">
        <f>SUM(I4:I23)</f>
        <v>0</v>
      </c>
      <c r="J24" s="19">
        <f>SUM(J4:J23)</f>
        <v>0</v>
      </c>
      <c r="K24" s="23"/>
    </row>
    <row r="25" spans="1:11" ht="13.35" customHeight="1" x14ac:dyDescent="0.15"/>
  </sheetData>
  <sheetProtection formatCells="0" formatColumns="0" formatRows="0" insertColumns="0" insertRows="0" insertHyperlinks="0" deleteColumns="0" deleteRows="0" sort="0" autoFilter="0" pivotTables="0"/>
  <dataConsolidate/>
  <mergeCells count="3">
    <mergeCell ref="A1:J1"/>
    <mergeCell ref="L3:L4"/>
    <mergeCell ref="A24:F24"/>
  </mergeCells>
  <phoneticPr fontId="1"/>
  <dataValidations count="2">
    <dataValidation type="custom" allowBlank="1" showInputMessage="1" showErrorMessage="1" sqref="S4 C3" xr:uid="{23986609-0FDA-4761-A28D-E5A9E7677B12}">
      <formula1>"競技役員,補助員,医師,看護師"</formula1>
    </dataValidation>
    <dataValidation type="list" allowBlank="1" showInputMessage="1" showErrorMessage="1" sqref="C4:C23" xr:uid="{4FAC9CC6-5121-4830-AD13-3C929500A58B}">
      <formula1>$S$5:$S$8</formula1>
    </dataValidation>
  </dataValidations>
  <printOptions horizontalCentered="1"/>
  <pageMargins left="0.70866141732283472" right="0.70866141732283472" top="0.94488188976377963" bottom="0.74803149606299213" header="0.51181102362204722" footer="0.31496062992125984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6DCE-C8E4-4736-B0E7-85B069D26327}">
  <dimension ref="A1:V25"/>
  <sheetViews>
    <sheetView view="pageBreakPreview" zoomScaleNormal="100" zoomScaleSheetLayoutView="100" workbookViewId="0">
      <selection activeCell="H14" sqref="H14"/>
    </sheetView>
  </sheetViews>
  <sheetFormatPr defaultColWidth="9" defaultRowHeight="13.5" x14ac:dyDescent="0.15"/>
  <cols>
    <col min="1" max="1" width="3.625" style="17" customWidth="1"/>
    <col min="2" max="2" width="13.625" style="17" bestFit="1" customWidth="1"/>
    <col min="3" max="3" width="8.875" style="17" customWidth="1"/>
    <col min="4" max="4" width="11.375" style="24" customWidth="1"/>
    <col min="5" max="5" width="6.625" style="17" customWidth="1"/>
    <col min="6" max="7" width="10.375" style="17" customWidth="1"/>
    <col min="8" max="9" width="9.875" style="17" customWidth="1"/>
    <col min="10" max="10" width="10.375" style="17" customWidth="1"/>
    <col min="11" max="13" width="9.875" style="17" customWidth="1"/>
    <col min="14" max="16384" width="9" style="16"/>
  </cols>
  <sheetData>
    <row r="1" spans="1:22" ht="22.7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22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22" s="17" customFormat="1" ht="1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16</v>
      </c>
      <c r="J3" s="18" t="s">
        <v>17</v>
      </c>
      <c r="K3" s="18" t="s">
        <v>18</v>
      </c>
      <c r="L3" s="18" t="s">
        <v>9</v>
      </c>
      <c r="M3" s="18" t="s">
        <v>10</v>
      </c>
      <c r="O3" s="89"/>
    </row>
    <row r="4" spans="1:22" s="17" customFormat="1" ht="15" customHeight="1" thickBot="1" x14ac:dyDescent="0.2">
      <c r="A4" s="19">
        <v>1</v>
      </c>
      <c r="B4" s="20"/>
      <c r="C4" s="20"/>
      <c r="D4" s="21"/>
      <c r="E4" s="19"/>
      <c r="F4" s="19"/>
      <c r="G4" s="19">
        <f>E4*F4</f>
        <v>0</v>
      </c>
      <c r="H4" s="19"/>
      <c r="I4" s="19"/>
      <c r="J4" s="19">
        <f>E4*I4</f>
        <v>0</v>
      </c>
      <c r="K4" s="19">
        <f>G4+J4</f>
        <v>0</v>
      </c>
      <c r="L4" s="19"/>
      <c r="M4" s="19">
        <f>G4-L4+J4</f>
        <v>0</v>
      </c>
      <c r="N4" s="22"/>
      <c r="O4" s="90"/>
      <c r="V4" s="18" t="s">
        <v>3</v>
      </c>
    </row>
    <row r="5" spans="1:22" s="17" customFormat="1" ht="15" customHeight="1" x14ac:dyDescent="0.15">
      <c r="A5" s="19">
        <v>2</v>
      </c>
      <c r="B5" s="20"/>
      <c r="C5" s="20"/>
      <c r="D5" s="21"/>
      <c r="E5" s="19"/>
      <c r="F5" s="19"/>
      <c r="G5" s="19">
        <f t="shared" ref="G5:G23" si="0">E5*F5</f>
        <v>0</v>
      </c>
      <c r="H5" s="19"/>
      <c r="I5" s="19"/>
      <c r="J5" s="19">
        <f t="shared" ref="J5:J23" si="1">E5*I5</f>
        <v>0</v>
      </c>
      <c r="K5" s="19">
        <f t="shared" ref="K5:K23" si="2">G5+J5</f>
        <v>0</v>
      </c>
      <c r="L5" s="19"/>
      <c r="M5" s="19">
        <f t="shared" ref="M5:M23" si="3">G5-L5+I5</f>
        <v>0</v>
      </c>
      <c r="V5" s="17" t="s">
        <v>11</v>
      </c>
    </row>
    <row r="6" spans="1:22" s="17" customFormat="1" ht="15" customHeight="1" x14ac:dyDescent="0.15">
      <c r="A6" s="19">
        <v>3</v>
      </c>
      <c r="B6" s="20"/>
      <c r="C6" s="20"/>
      <c r="D6" s="21"/>
      <c r="E6" s="19"/>
      <c r="F6" s="19"/>
      <c r="G6" s="19">
        <f t="shared" si="0"/>
        <v>0</v>
      </c>
      <c r="H6" s="19"/>
      <c r="I6" s="19"/>
      <c r="J6" s="19">
        <f t="shared" si="1"/>
        <v>0</v>
      </c>
      <c r="K6" s="19">
        <f t="shared" si="2"/>
        <v>0</v>
      </c>
      <c r="L6" s="19"/>
      <c r="M6" s="19">
        <f t="shared" si="3"/>
        <v>0</v>
      </c>
      <c r="V6" s="17" t="s">
        <v>12</v>
      </c>
    </row>
    <row r="7" spans="1:22" s="17" customFormat="1" ht="15" customHeight="1" x14ac:dyDescent="0.15">
      <c r="A7" s="19">
        <v>4</v>
      </c>
      <c r="B7" s="20"/>
      <c r="C7" s="20"/>
      <c r="D7" s="21"/>
      <c r="E7" s="19"/>
      <c r="F7" s="19"/>
      <c r="G7" s="19">
        <f t="shared" si="0"/>
        <v>0</v>
      </c>
      <c r="H7" s="19"/>
      <c r="I7" s="19"/>
      <c r="J7" s="19">
        <f t="shared" si="1"/>
        <v>0</v>
      </c>
      <c r="K7" s="19">
        <f t="shared" si="2"/>
        <v>0</v>
      </c>
      <c r="L7" s="19"/>
      <c r="M7" s="19">
        <f t="shared" si="3"/>
        <v>0</v>
      </c>
      <c r="V7" s="17" t="s">
        <v>13</v>
      </c>
    </row>
    <row r="8" spans="1:22" s="17" customFormat="1" ht="15" customHeight="1" x14ac:dyDescent="0.15">
      <c r="A8" s="19">
        <v>5</v>
      </c>
      <c r="B8" s="20"/>
      <c r="C8" s="20"/>
      <c r="D8" s="21"/>
      <c r="E8" s="19"/>
      <c r="F8" s="19"/>
      <c r="G8" s="19">
        <f t="shared" si="0"/>
        <v>0</v>
      </c>
      <c r="H8" s="19"/>
      <c r="I8" s="19"/>
      <c r="J8" s="19">
        <f t="shared" si="1"/>
        <v>0</v>
      </c>
      <c r="K8" s="19">
        <f t="shared" si="2"/>
        <v>0</v>
      </c>
      <c r="L8" s="19"/>
      <c r="M8" s="19">
        <f t="shared" si="3"/>
        <v>0</v>
      </c>
      <c r="V8" s="17" t="s">
        <v>14</v>
      </c>
    </row>
    <row r="9" spans="1:22" s="17" customFormat="1" ht="15" customHeight="1" x14ac:dyDescent="0.15">
      <c r="A9" s="19">
        <v>6</v>
      </c>
      <c r="B9" s="20"/>
      <c r="C9" s="20"/>
      <c r="D9" s="21"/>
      <c r="E9" s="19"/>
      <c r="F9" s="19"/>
      <c r="G9" s="19">
        <f t="shared" si="0"/>
        <v>0</v>
      </c>
      <c r="H9" s="19"/>
      <c r="I9" s="19"/>
      <c r="J9" s="19">
        <f t="shared" si="1"/>
        <v>0</v>
      </c>
      <c r="K9" s="19">
        <f t="shared" si="2"/>
        <v>0</v>
      </c>
      <c r="L9" s="19"/>
      <c r="M9" s="19">
        <f t="shared" si="3"/>
        <v>0</v>
      </c>
    </row>
    <row r="10" spans="1:22" s="17" customFormat="1" ht="15" customHeight="1" x14ac:dyDescent="0.15">
      <c r="A10" s="19">
        <v>7</v>
      </c>
      <c r="B10" s="20"/>
      <c r="C10" s="20"/>
      <c r="D10" s="21"/>
      <c r="E10" s="19"/>
      <c r="F10" s="19"/>
      <c r="G10" s="19">
        <f t="shared" si="0"/>
        <v>0</v>
      </c>
      <c r="H10" s="19"/>
      <c r="I10" s="19"/>
      <c r="J10" s="19">
        <f t="shared" si="1"/>
        <v>0</v>
      </c>
      <c r="K10" s="19">
        <f t="shared" si="2"/>
        <v>0</v>
      </c>
      <c r="L10" s="19"/>
      <c r="M10" s="19">
        <f t="shared" si="3"/>
        <v>0</v>
      </c>
    </row>
    <row r="11" spans="1:22" s="17" customFormat="1" ht="15" customHeight="1" x14ac:dyDescent="0.15">
      <c r="A11" s="19">
        <v>8</v>
      </c>
      <c r="B11" s="20"/>
      <c r="C11" s="20"/>
      <c r="D11" s="21"/>
      <c r="E11" s="19"/>
      <c r="F11" s="19"/>
      <c r="G11" s="19">
        <f t="shared" si="0"/>
        <v>0</v>
      </c>
      <c r="H11" s="19"/>
      <c r="I11" s="19"/>
      <c r="J11" s="19">
        <f t="shared" si="1"/>
        <v>0</v>
      </c>
      <c r="K11" s="19">
        <f t="shared" si="2"/>
        <v>0</v>
      </c>
      <c r="L11" s="19"/>
      <c r="M11" s="19">
        <f t="shared" si="3"/>
        <v>0</v>
      </c>
    </row>
    <row r="12" spans="1:22" s="17" customFormat="1" ht="15" customHeight="1" x14ac:dyDescent="0.15">
      <c r="A12" s="19">
        <v>9</v>
      </c>
      <c r="B12" s="20"/>
      <c r="C12" s="20"/>
      <c r="D12" s="21"/>
      <c r="E12" s="19"/>
      <c r="F12" s="19"/>
      <c r="G12" s="19">
        <f t="shared" si="0"/>
        <v>0</v>
      </c>
      <c r="H12" s="19"/>
      <c r="I12" s="19"/>
      <c r="J12" s="19">
        <f t="shared" si="1"/>
        <v>0</v>
      </c>
      <c r="K12" s="19">
        <f t="shared" si="2"/>
        <v>0</v>
      </c>
      <c r="L12" s="19"/>
      <c r="M12" s="19">
        <f t="shared" si="3"/>
        <v>0</v>
      </c>
    </row>
    <row r="13" spans="1:22" s="17" customFormat="1" ht="15" customHeight="1" x14ac:dyDescent="0.15">
      <c r="A13" s="19">
        <v>10</v>
      </c>
      <c r="B13" s="20"/>
      <c r="C13" s="20"/>
      <c r="D13" s="21"/>
      <c r="E13" s="19"/>
      <c r="F13" s="19"/>
      <c r="G13" s="19">
        <f t="shared" si="0"/>
        <v>0</v>
      </c>
      <c r="H13" s="19"/>
      <c r="I13" s="19"/>
      <c r="J13" s="19">
        <f t="shared" si="1"/>
        <v>0</v>
      </c>
      <c r="K13" s="19">
        <f t="shared" si="2"/>
        <v>0</v>
      </c>
      <c r="L13" s="19"/>
      <c r="M13" s="19">
        <f t="shared" si="3"/>
        <v>0</v>
      </c>
    </row>
    <row r="14" spans="1:22" s="17" customFormat="1" ht="15" customHeight="1" x14ac:dyDescent="0.15">
      <c r="A14" s="19">
        <v>11</v>
      </c>
      <c r="B14" s="20"/>
      <c r="C14" s="20"/>
      <c r="D14" s="21"/>
      <c r="E14" s="19"/>
      <c r="F14" s="19"/>
      <c r="G14" s="19">
        <f t="shared" si="0"/>
        <v>0</v>
      </c>
      <c r="H14" s="19"/>
      <c r="I14" s="19"/>
      <c r="J14" s="19">
        <f t="shared" si="1"/>
        <v>0</v>
      </c>
      <c r="K14" s="19">
        <f t="shared" si="2"/>
        <v>0</v>
      </c>
      <c r="L14" s="19"/>
      <c r="M14" s="19">
        <f t="shared" si="3"/>
        <v>0</v>
      </c>
    </row>
    <row r="15" spans="1:22" s="17" customFormat="1" ht="15" customHeight="1" x14ac:dyDescent="0.15">
      <c r="A15" s="19">
        <v>12</v>
      </c>
      <c r="B15" s="20"/>
      <c r="C15" s="20"/>
      <c r="D15" s="21"/>
      <c r="E15" s="19"/>
      <c r="F15" s="19"/>
      <c r="G15" s="19">
        <f t="shared" si="0"/>
        <v>0</v>
      </c>
      <c r="H15" s="19"/>
      <c r="I15" s="19"/>
      <c r="J15" s="19">
        <f t="shared" si="1"/>
        <v>0</v>
      </c>
      <c r="K15" s="19">
        <f t="shared" si="2"/>
        <v>0</v>
      </c>
      <c r="L15" s="19"/>
      <c r="M15" s="19">
        <f t="shared" si="3"/>
        <v>0</v>
      </c>
    </row>
    <row r="16" spans="1:22" s="17" customFormat="1" ht="15" customHeight="1" x14ac:dyDescent="0.15">
      <c r="A16" s="19">
        <v>13</v>
      </c>
      <c r="B16" s="20"/>
      <c r="C16" s="20"/>
      <c r="D16" s="21"/>
      <c r="E16" s="19"/>
      <c r="F16" s="19"/>
      <c r="G16" s="19">
        <f t="shared" si="0"/>
        <v>0</v>
      </c>
      <c r="H16" s="19"/>
      <c r="I16" s="19"/>
      <c r="J16" s="19">
        <f t="shared" si="1"/>
        <v>0</v>
      </c>
      <c r="K16" s="19">
        <f t="shared" si="2"/>
        <v>0</v>
      </c>
      <c r="L16" s="19"/>
      <c r="M16" s="19">
        <f t="shared" si="3"/>
        <v>0</v>
      </c>
    </row>
    <row r="17" spans="1:14" s="17" customFormat="1" ht="15" customHeight="1" x14ac:dyDescent="0.15">
      <c r="A17" s="19">
        <v>14</v>
      </c>
      <c r="B17" s="20"/>
      <c r="C17" s="20"/>
      <c r="D17" s="21"/>
      <c r="E17" s="19"/>
      <c r="F17" s="19"/>
      <c r="G17" s="19">
        <f t="shared" si="0"/>
        <v>0</v>
      </c>
      <c r="H17" s="19"/>
      <c r="I17" s="19"/>
      <c r="J17" s="19">
        <f t="shared" si="1"/>
        <v>0</v>
      </c>
      <c r="K17" s="19">
        <f t="shared" si="2"/>
        <v>0</v>
      </c>
      <c r="L17" s="19"/>
      <c r="M17" s="19">
        <f t="shared" si="3"/>
        <v>0</v>
      </c>
    </row>
    <row r="18" spans="1:14" s="17" customFormat="1" ht="15" customHeight="1" x14ac:dyDescent="0.15">
      <c r="A18" s="19">
        <v>15</v>
      </c>
      <c r="B18" s="20"/>
      <c r="C18" s="20"/>
      <c r="D18" s="21"/>
      <c r="E18" s="19"/>
      <c r="F18" s="19"/>
      <c r="G18" s="19">
        <f t="shared" si="0"/>
        <v>0</v>
      </c>
      <c r="H18" s="19"/>
      <c r="I18" s="19"/>
      <c r="J18" s="19">
        <f t="shared" si="1"/>
        <v>0</v>
      </c>
      <c r="K18" s="19">
        <f t="shared" si="2"/>
        <v>0</v>
      </c>
      <c r="L18" s="19"/>
      <c r="M18" s="19">
        <f t="shared" si="3"/>
        <v>0</v>
      </c>
    </row>
    <row r="19" spans="1:14" s="17" customFormat="1" ht="15" customHeight="1" x14ac:dyDescent="0.15">
      <c r="A19" s="19">
        <v>16</v>
      </c>
      <c r="B19" s="20"/>
      <c r="C19" s="20"/>
      <c r="D19" s="21"/>
      <c r="E19" s="19"/>
      <c r="F19" s="19"/>
      <c r="G19" s="19">
        <f t="shared" si="0"/>
        <v>0</v>
      </c>
      <c r="H19" s="19"/>
      <c r="I19" s="19"/>
      <c r="J19" s="19">
        <f t="shared" si="1"/>
        <v>0</v>
      </c>
      <c r="K19" s="19">
        <f t="shared" si="2"/>
        <v>0</v>
      </c>
      <c r="L19" s="19"/>
      <c r="M19" s="19">
        <f t="shared" si="3"/>
        <v>0</v>
      </c>
    </row>
    <row r="20" spans="1:14" s="17" customFormat="1" ht="15" customHeight="1" x14ac:dyDescent="0.15">
      <c r="A20" s="19">
        <v>17</v>
      </c>
      <c r="B20" s="20"/>
      <c r="C20" s="20"/>
      <c r="D20" s="21"/>
      <c r="E20" s="19"/>
      <c r="F20" s="19"/>
      <c r="G20" s="19">
        <f t="shared" si="0"/>
        <v>0</v>
      </c>
      <c r="H20" s="19"/>
      <c r="I20" s="19"/>
      <c r="J20" s="19">
        <f t="shared" si="1"/>
        <v>0</v>
      </c>
      <c r="K20" s="19">
        <f t="shared" si="2"/>
        <v>0</v>
      </c>
      <c r="L20" s="19"/>
      <c r="M20" s="19">
        <f t="shared" si="3"/>
        <v>0</v>
      </c>
    </row>
    <row r="21" spans="1:14" s="17" customFormat="1" ht="15" customHeight="1" x14ac:dyDescent="0.15">
      <c r="A21" s="19">
        <v>18</v>
      </c>
      <c r="B21" s="20"/>
      <c r="C21" s="20"/>
      <c r="D21" s="21"/>
      <c r="E21" s="19"/>
      <c r="F21" s="19"/>
      <c r="G21" s="19">
        <f t="shared" si="0"/>
        <v>0</v>
      </c>
      <c r="H21" s="19"/>
      <c r="I21" s="19"/>
      <c r="J21" s="19">
        <f t="shared" si="1"/>
        <v>0</v>
      </c>
      <c r="K21" s="19">
        <f t="shared" si="2"/>
        <v>0</v>
      </c>
      <c r="L21" s="19"/>
      <c r="M21" s="19">
        <f t="shared" si="3"/>
        <v>0</v>
      </c>
    </row>
    <row r="22" spans="1:14" s="17" customFormat="1" ht="15" customHeight="1" x14ac:dyDescent="0.15">
      <c r="A22" s="19">
        <v>19</v>
      </c>
      <c r="B22" s="20"/>
      <c r="C22" s="20"/>
      <c r="D22" s="21"/>
      <c r="E22" s="19"/>
      <c r="F22" s="19"/>
      <c r="G22" s="19">
        <f t="shared" si="0"/>
        <v>0</v>
      </c>
      <c r="H22" s="19"/>
      <c r="I22" s="19"/>
      <c r="J22" s="19">
        <f t="shared" si="1"/>
        <v>0</v>
      </c>
      <c r="K22" s="19">
        <f t="shared" si="2"/>
        <v>0</v>
      </c>
      <c r="L22" s="19"/>
      <c r="M22" s="19">
        <f t="shared" si="3"/>
        <v>0</v>
      </c>
    </row>
    <row r="23" spans="1:14" s="17" customFormat="1" ht="15" customHeight="1" x14ac:dyDescent="0.15">
      <c r="A23" s="19">
        <v>20</v>
      </c>
      <c r="B23" s="20"/>
      <c r="C23" s="20"/>
      <c r="D23" s="21"/>
      <c r="E23" s="19"/>
      <c r="F23" s="19"/>
      <c r="G23" s="19">
        <f t="shared" si="0"/>
        <v>0</v>
      </c>
      <c r="H23" s="19"/>
      <c r="I23" s="19"/>
      <c r="J23" s="19">
        <f t="shared" si="1"/>
        <v>0</v>
      </c>
      <c r="K23" s="19">
        <f t="shared" si="2"/>
        <v>0</v>
      </c>
      <c r="L23" s="19"/>
      <c r="M23" s="19">
        <f t="shared" si="3"/>
        <v>0</v>
      </c>
    </row>
    <row r="24" spans="1:14" s="17" customFormat="1" ht="15" customHeight="1" x14ac:dyDescent="0.15">
      <c r="A24" s="91" t="s">
        <v>15</v>
      </c>
      <c r="B24" s="92"/>
      <c r="C24" s="92"/>
      <c r="D24" s="92"/>
      <c r="E24" s="92"/>
      <c r="F24" s="92"/>
      <c r="G24" s="19">
        <f t="shared" ref="G24:M24" si="4">SUM(G4:G23)</f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23"/>
    </row>
    <row r="25" spans="1:14" ht="13.35" customHeight="1" x14ac:dyDescent="0.15"/>
  </sheetData>
  <sheetProtection formatCells="0" formatColumns="0" formatRows="0" insertColumns="0" insertRows="0" insertHyperlinks="0" deleteColumns="0" deleteRows="0" sort="0" autoFilter="0" pivotTables="0"/>
  <dataConsolidate/>
  <mergeCells count="3">
    <mergeCell ref="A1:M1"/>
    <mergeCell ref="O3:O4"/>
    <mergeCell ref="A24:F24"/>
  </mergeCells>
  <phoneticPr fontId="1"/>
  <dataValidations count="2">
    <dataValidation type="list" allowBlank="1" showInputMessage="1" showErrorMessage="1" sqref="C4:C23" xr:uid="{FFA41C2A-469E-47DA-BFA0-7D8D6A97151D}">
      <formula1>$V$5:$V$8</formula1>
    </dataValidation>
    <dataValidation type="custom" allowBlank="1" showInputMessage="1" showErrorMessage="1" sqref="V4 C3" xr:uid="{011CA4B3-EAD1-4F80-A141-1DDE052CB940}">
      <formula1>"競技役員,補助員,医師,看護師"</formula1>
    </dataValidation>
  </dataValidations>
  <printOptions horizontalCentered="1"/>
  <pageMargins left="0.70866141732283472" right="0.70866141732283472" top="0.94488188976377963" bottom="0.74803149606299213" header="0.51181102362204722" footer="0.31496062992125984"/>
  <pageSetup paperSize="9" scale="71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6416-94A8-4E76-B352-60C069C1CF2F}">
  <dimension ref="A1:J20"/>
  <sheetViews>
    <sheetView view="pageBreakPreview" zoomScale="80" zoomScaleNormal="110" zoomScaleSheetLayoutView="80" workbookViewId="0">
      <selection activeCell="C5" sqref="C5:E5"/>
    </sheetView>
  </sheetViews>
  <sheetFormatPr defaultColWidth="9" defaultRowHeight="25.5" customHeight="1" x14ac:dyDescent="0.15"/>
  <cols>
    <col min="1" max="1" width="1.625" style="66" customWidth="1"/>
    <col min="2" max="2" width="12" style="66" customWidth="1"/>
    <col min="3" max="3" width="19.375" style="66" customWidth="1"/>
    <col min="4" max="4" width="7.375" style="66" customWidth="1"/>
    <col min="5" max="5" width="18" style="66" customWidth="1"/>
    <col min="6" max="7" width="9.625" style="66" customWidth="1"/>
    <col min="8" max="8" width="3.375" style="66" customWidth="1"/>
    <col min="9" max="9" width="2.375" style="66" customWidth="1"/>
    <col min="10" max="10" width="5.625" style="30" customWidth="1"/>
    <col min="11" max="16384" width="9" style="29"/>
  </cols>
  <sheetData>
    <row r="1" spans="2:10" ht="25.5" customHeight="1" x14ac:dyDescent="0.15">
      <c r="B1" s="105" t="s">
        <v>19</v>
      </c>
      <c r="C1" s="105"/>
      <c r="D1" s="105"/>
      <c r="E1" s="105"/>
      <c r="F1" s="105"/>
      <c r="G1" s="105"/>
      <c r="H1" s="105"/>
      <c r="I1" s="105"/>
      <c r="J1" s="65"/>
    </row>
    <row r="2" spans="2:10" ht="25.5" customHeight="1" x14ac:dyDescent="0.15">
      <c r="F2" s="106" t="e">
        <f>VLOOKUP(J1,謝金一覧!$A$4:$J$23,2,FALSE)</f>
        <v>#N/A</v>
      </c>
      <c r="G2" s="106"/>
      <c r="H2" s="47" t="s">
        <v>20</v>
      </c>
      <c r="I2" s="67"/>
    </row>
    <row r="3" spans="2:10" ht="27.75" customHeight="1" x14ac:dyDescent="0.15">
      <c r="B3" s="68" t="s">
        <v>21</v>
      </c>
      <c r="C3" s="107"/>
      <c r="D3" s="107"/>
      <c r="E3" s="107"/>
      <c r="F3" s="108" t="e">
        <f>VLOOKUP(J1,謝金一覧!$A$4:$J$23,7,FALSE)</f>
        <v>#N/A</v>
      </c>
      <c r="G3" s="108"/>
      <c r="H3" s="69" t="s">
        <v>22</v>
      </c>
      <c r="I3" s="70"/>
    </row>
    <row r="4" spans="2:10" ht="27.75" customHeight="1" x14ac:dyDescent="0.15">
      <c r="B4" s="43" t="s">
        <v>23</v>
      </c>
      <c r="C4" s="109" t="s">
        <v>83</v>
      </c>
      <c r="D4" s="109"/>
      <c r="E4" s="109"/>
      <c r="F4" s="109"/>
      <c r="G4" s="109"/>
      <c r="H4" s="109"/>
      <c r="I4" s="110"/>
    </row>
    <row r="5" spans="2:10" ht="27.75" customHeight="1" x14ac:dyDescent="0.15">
      <c r="B5" s="71"/>
      <c r="C5" s="102" t="e">
        <f>VLOOKUP(J1,謝金一覧!$A$4:$J$23,3,FALSE)</f>
        <v>#N/A</v>
      </c>
      <c r="D5" s="102"/>
      <c r="E5" s="102"/>
      <c r="F5" s="103" t="s">
        <v>24</v>
      </c>
      <c r="G5" s="103"/>
      <c r="H5" s="103"/>
      <c r="I5" s="104"/>
    </row>
    <row r="6" spans="2:10" ht="27.75" customHeight="1" x14ac:dyDescent="0.15">
      <c r="B6" s="93" t="s">
        <v>25</v>
      </c>
      <c r="C6" s="94"/>
      <c r="D6" s="94"/>
      <c r="E6" s="94"/>
      <c r="F6" s="94"/>
      <c r="G6" s="94"/>
      <c r="H6" s="94"/>
      <c r="I6" s="95"/>
    </row>
    <row r="7" spans="2:10" ht="27.75" customHeight="1" x14ac:dyDescent="0.15">
      <c r="B7" s="43" t="s">
        <v>26</v>
      </c>
      <c r="C7" s="32" t="e">
        <f>CONCATENATE("@",VLOOKUP(J1,謝金一覧!$A$4:$J$23,6,FALSE))</f>
        <v>#N/A</v>
      </c>
      <c r="D7" s="45" t="s">
        <v>27</v>
      </c>
      <c r="E7" s="32" t="e">
        <f>VLOOKUP(J1,謝金一覧!$A$4:$J$23,5,FALSE)</f>
        <v>#N/A</v>
      </c>
      <c r="F7" s="45" t="s">
        <v>28</v>
      </c>
      <c r="G7" s="46" t="e">
        <f>VLOOKUP(J1,謝金一覧!$A$4:$J$23,7,FALSE)</f>
        <v>#N/A</v>
      </c>
      <c r="H7" s="47" t="s">
        <v>29</v>
      </c>
      <c r="I7" s="48"/>
    </row>
    <row r="8" spans="2:10" ht="27.75" customHeight="1" x14ac:dyDescent="0.15">
      <c r="B8" s="43"/>
      <c r="C8" s="47"/>
      <c r="D8" s="49"/>
      <c r="E8" s="99" t="s">
        <v>30</v>
      </c>
      <c r="F8" s="99"/>
      <c r="G8" s="51" t="e">
        <f>VLOOKUP(J1,謝金一覧!$A$4:$J$23,9,FALSE)</f>
        <v>#N/A</v>
      </c>
      <c r="H8" s="100" t="s">
        <v>31</v>
      </c>
      <c r="I8" s="101"/>
    </row>
    <row r="9" spans="2:10" ht="27.75" customHeight="1" x14ac:dyDescent="0.15">
      <c r="B9" s="43"/>
      <c r="C9" s="47"/>
      <c r="D9" s="49"/>
      <c r="E9" s="99" t="s">
        <v>32</v>
      </c>
      <c r="F9" s="99"/>
      <c r="G9" s="54" t="e">
        <f>G7-G8</f>
        <v>#N/A</v>
      </c>
      <c r="H9" s="100" t="s">
        <v>31</v>
      </c>
      <c r="I9" s="101"/>
    </row>
    <row r="10" spans="2:10" ht="27.75" customHeight="1" x14ac:dyDescent="0.15">
      <c r="B10" s="43"/>
      <c r="C10" s="47"/>
      <c r="D10" s="49"/>
      <c r="E10" s="38"/>
      <c r="F10" s="38"/>
      <c r="G10" s="54"/>
      <c r="H10" s="47"/>
      <c r="I10" s="48"/>
    </row>
    <row r="11" spans="2:10" ht="27.75" customHeight="1" x14ac:dyDescent="0.15">
      <c r="B11" s="93" t="s">
        <v>33</v>
      </c>
      <c r="C11" s="94"/>
      <c r="D11" s="94"/>
      <c r="E11" s="94"/>
      <c r="F11" s="94"/>
      <c r="G11" s="94"/>
      <c r="H11" s="94"/>
      <c r="I11" s="95"/>
    </row>
    <row r="12" spans="2:10" ht="27.75" customHeight="1" x14ac:dyDescent="0.15">
      <c r="B12" s="72"/>
      <c r="C12" s="38"/>
      <c r="D12" s="38"/>
      <c r="E12" s="38"/>
      <c r="F12" s="38"/>
      <c r="G12" s="38"/>
      <c r="H12" s="38"/>
      <c r="I12" s="39"/>
    </row>
    <row r="13" spans="2:10" ht="27.75" customHeight="1" x14ac:dyDescent="0.15">
      <c r="B13" s="96" t="s">
        <v>34</v>
      </c>
      <c r="C13" s="97"/>
      <c r="D13" s="97"/>
      <c r="E13" s="97"/>
      <c r="F13" s="97"/>
      <c r="G13" s="97"/>
      <c r="H13" s="97"/>
      <c r="I13" s="98"/>
    </row>
    <row r="14" spans="2:10" ht="27.75" customHeight="1" x14ac:dyDescent="0.15">
      <c r="B14" s="72"/>
      <c r="C14" s="38"/>
      <c r="D14" s="38"/>
      <c r="E14" s="38"/>
      <c r="F14" s="38"/>
      <c r="G14" s="38"/>
      <c r="H14" s="38"/>
      <c r="I14" s="39"/>
    </row>
    <row r="15" spans="2:10" ht="27.75" customHeight="1" x14ac:dyDescent="0.15">
      <c r="B15" s="72"/>
      <c r="C15" s="73"/>
      <c r="D15" s="38"/>
      <c r="E15" s="38"/>
      <c r="F15" s="38"/>
      <c r="G15" s="38"/>
      <c r="H15" s="38"/>
      <c r="I15" s="39"/>
    </row>
    <row r="16" spans="2:10" ht="27.75" customHeight="1" x14ac:dyDescent="0.15">
      <c r="B16" s="72"/>
      <c r="C16" s="74" t="s">
        <v>35</v>
      </c>
      <c r="D16" s="75"/>
      <c r="E16" s="75"/>
      <c r="F16" s="75"/>
      <c r="G16" s="38"/>
      <c r="H16" s="38"/>
      <c r="I16" s="39"/>
    </row>
    <row r="17" spans="2:9" ht="27.75" customHeight="1" x14ac:dyDescent="0.15">
      <c r="B17" s="72"/>
      <c r="C17" s="76"/>
      <c r="D17" s="42"/>
      <c r="E17" s="42"/>
      <c r="F17" s="42"/>
      <c r="G17" s="38"/>
      <c r="H17" s="38"/>
      <c r="I17" s="39"/>
    </row>
    <row r="18" spans="2:9" ht="27.75" customHeight="1" x14ac:dyDescent="0.15">
      <c r="B18" s="72"/>
      <c r="C18" s="74" t="s">
        <v>36</v>
      </c>
      <c r="D18" s="75"/>
      <c r="E18" s="75"/>
      <c r="F18" s="77"/>
      <c r="G18" s="38"/>
      <c r="H18" s="38"/>
      <c r="I18" s="39"/>
    </row>
    <row r="19" spans="2:9" ht="27.75" customHeight="1" x14ac:dyDescent="0.15">
      <c r="B19" s="72"/>
      <c r="C19" s="76"/>
      <c r="D19" s="42"/>
      <c r="E19" s="42"/>
      <c r="F19" s="78"/>
      <c r="G19" s="38"/>
      <c r="H19" s="38"/>
      <c r="I19" s="39"/>
    </row>
    <row r="20" spans="2:9" ht="27.75" customHeight="1" x14ac:dyDescent="0.15">
      <c r="B20" s="79"/>
      <c r="C20" s="77"/>
      <c r="D20" s="80"/>
      <c r="E20" s="80" t="s">
        <v>37</v>
      </c>
      <c r="F20" s="81"/>
      <c r="G20" s="82"/>
      <c r="H20" s="75"/>
      <c r="I20" s="83"/>
    </row>
  </sheetData>
  <sheetProtection formatCells="0" formatColumns="0" formatRows="0" insertColumns="0" insertRows="0" insertHyperlinks="0" deleteColumns="0" deleteRows="0" sort="0" autoFilter="0" pivotTables="0"/>
  <mergeCells count="14">
    <mergeCell ref="C5:E5"/>
    <mergeCell ref="F5:I5"/>
    <mergeCell ref="B1:I1"/>
    <mergeCell ref="F2:G2"/>
    <mergeCell ref="C3:E3"/>
    <mergeCell ref="F3:G3"/>
    <mergeCell ref="C4:I4"/>
    <mergeCell ref="B11:I11"/>
    <mergeCell ref="B13:I13"/>
    <mergeCell ref="B6:I6"/>
    <mergeCell ref="E8:F8"/>
    <mergeCell ref="H8:I8"/>
    <mergeCell ref="E9:F9"/>
    <mergeCell ref="H9:I9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F960-3B67-4323-A0B0-35B21AD8CB85}">
  <dimension ref="B1:J81"/>
  <sheetViews>
    <sheetView view="pageBreakPreview" zoomScale="80" zoomScaleNormal="110" zoomScaleSheetLayoutView="80" workbookViewId="0">
      <selection activeCell="C8" sqref="C8:E8"/>
    </sheetView>
  </sheetViews>
  <sheetFormatPr defaultColWidth="9" defaultRowHeight="14.25" x14ac:dyDescent="0.15"/>
  <cols>
    <col min="1" max="1" width="4.375" style="29" customWidth="1"/>
    <col min="2" max="2" width="12" style="29" customWidth="1"/>
    <col min="3" max="3" width="17.875" style="29" customWidth="1"/>
    <col min="4" max="4" width="7.625" style="29" customWidth="1"/>
    <col min="5" max="5" width="22.875" style="29" customWidth="1"/>
    <col min="6" max="6" width="8.875" style="29" customWidth="1"/>
    <col min="7" max="7" width="9.625" style="29" customWidth="1"/>
    <col min="8" max="8" width="3.375" style="29" customWidth="1"/>
    <col min="9" max="9" width="1.125" style="29" customWidth="1"/>
    <col min="10" max="10" width="4.125" style="30" customWidth="1"/>
    <col min="11" max="16384" width="9" style="29"/>
  </cols>
  <sheetData>
    <row r="1" spans="2:10" ht="25.35" customHeight="1" x14ac:dyDescent="0.15">
      <c r="B1" s="28" t="s">
        <v>38</v>
      </c>
    </row>
    <row r="2" spans="2:10" ht="25.35" customHeight="1" x14ac:dyDescent="0.15"/>
    <row r="3" spans="2:10" ht="25.35" customHeight="1" x14ac:dyDescent="0.15"/>
    <row r="4" spans="2:10" ht="25.35" customHeight="1" x14ac:dyDescent="0.15">
      <c r="B4" s="115" t="s">
        <v>19</v>
      </c>
      <c r="C4" s="116"/>
      <c r="D4" s="116"/>
      <c r="E4" s="116"/>
      <c r="F4" s="116"/>
      <c r="G4" s="116"/>
      <c r="H4" s="116"/>
      <c r="I4" s="116"/>
      <c r="J4" s="31">
        <v>1</v>
      </c>
    </row>
    <row r="5" spans="2:10" ht="25.35" customHeight="1" x14ac:dyDescent="0.15">
      <c r="F5" s="106" t="s">
        <v>39</v>
      </c>
      <c r="G5" s="106"/>
      <c r="H5" s="32" t="s">
        <v>20</v>
      </c>
      <c r="I5" s="33"/>
    </row>
    <row r="6" spans="2:10" ht="25.35" customHeight="1" x14ac:dyDescent="0.15">
      <c r="B6" s="34" t="s">
        <v>21</v>
      </c>
      <c r="C6" s="117"/>
      <c r="D6" s="117"/>
      <c r="E6" s="117"/>
      <c r="F6" s="108">
        <v>18000</v>
      </c>
      <c r="G6" s="108"/>
      <c r="H6" s="35" t="s">
        <v>29</v>
      </c>
      <c r="I6" s="36"/>
    </row>
    <row r="7" spans="2:10" ht="25.35" customHeight="1" x14ac:dyDescent="0.15">
      <c r="B7" s="37" t="s">
        <v>23</v>
      </c>
      <c r="C7" s="109" t="s">
        <v>84</v>
      </c>
      <c r="D7" s="109"/>
      <c r="E7" s="109"/>
      <c r="F7" s="109"/>
      <c r="G7" s="109"/>
      <c r="H7" s="109"/>
      <c r="I7" s="110"/>
    </row>
    <row r="8" spans="2:10" ht="25.35" customHeight="1" x14ac:dyDescent="0.15">
      <c r="B8" s="84"/>
      <c r="C8" s="102" t="s">
        <v>40</v>
      </c>
      <c r="D8" s="102"/>
      <c r="E8" s="102"/>
      <c r="F8" s="103" t="s">
        <v>24</v>
      </c>
      <c r="G8" s="103"/>
      <c r="H8" s="103"/>
      <c r="I8" s="104"/>
    </row>
    <row r="9" spans="2:10" ht="25.35" customHeight="1" x14ac:dyDescent="0.15">
      <c r="B9" s="93" t="s">
        <v>25</v>
      </c>
      <c r="C9" s="94"/>
      <c r="D9" s="94"/>
      <c r="E9" s="94"/>
      <c r="F9" s="94"/>
      <c r="G9" s="94"/>
      <c r="H9" s="94"/>
      <c r="I9" s="95"/>
    </row>
    <row r="10" spans="2:10" ht="25.35" customHeight="1" x14ac:dyDescent="0.15">
      <c r="B10" s="43" t="s">
        <v>26</v>
      </c>
      <c r="C10" s="44" t="s">
        <v>41</v>
      </c>
      <c r="D10" s="45" t="s">
        <v>27</v>
      </c>
      <c r="E10" s="32">
        <v>2</v>
      </c>
      <c r="F10" s="45" t="s">
        <v>28</v>
      </c>
      <c r="G10" s="46">
        <v>20000</v>
      </c>
      <c r="H10" s="47" t="s">
        <v>29</v>
      </c>
      <c r="I10" s="48"/>
    </row>
    <row r="11" spans="2:10" ht="25.35" customHeight="1" x14ac:dyDescent="0.15">
      <c r="B11" s="43"/>
      <c r="C11" s="47"/>
      <c r="D11" s="49"/>
      <c r="E11" s="99" t="s">
        <v>30</v>
      </c>
      <c r="F11" s="99"/>
      <c r="G11" s="51">
        <v>2000</v>
      </c>
      <c r="H11" s="100" t="s">
        <v>31</v>
      </c>
      <c r="I11" s="101"/>
    </row>
    <row r="12" spans="2:10" ht="25.35" customHeight="1" x14ac:dyDescent="0.15">
      <c r="B12" s="37"/>
      <c r="C12" s="32"/>
      <c r="D12" s="30"/>
      <c r="E12" s="99" t="s">
        <v>32</v>
      </c>
      <c r="F12" s="99"/>
      <c r="G12" s="54">
        <f>G10-G11</f>
        <v>18000</v>
      </c>
      <c r="H12" s="100" t="s">
        <v>31</v>
      </c>
      <c r="I12" s="101"/>
    </row>
    <row r="13" spans="2:10" ht="25.35" customHeight="1" x14ac:dyDescent="0.15">
      <c r="B13" s="37"/>
      <c r="C13" s="32"/>
      <c r="D13" s="30"/>
      <c r="E13" s="50"/>
      <c r="F13" s="50"/>
      <c r="G13" s="54"/>
      <c r="H13" s="52"/>
      <c r="I13" s="53"/>
    </row>
    <row r="14" spans="2:10" ht="25.35" customHeight="1" x14ac:dyDescent="0.15">
      <c r="B14" s="37"/>
      <c r="C14" s="32"/>
      <c r="D14" s="30"/>
      <c r="E14" s="50"/>
      <c r="F14" s="50"/>
      <c r="G14" s="54"/>
      <c r="H14" s="52"/>
      <c r="I14" s="53"/>
    </row>
    <row r="15" spans="2:10" ht="25.35" customHeight="1" x14ac:dyDescent="0.15">
      <c r="B15" s="111" t="s">
        <v>33</v>
      </c>
      <c r="C15" s="112"/>
      <c r="D15" s="112"/>
      <c r="E15" s="112"/>
      <c r="F15" s="112"/>
      <c r="G15" s="112"/>
      <c r="H15" s="112"/>
      <c r="I15" s="113"/>
    </row>
    <row r="16" spans="2:10" ht="25.35" customHeight="1" x14ac:dyDescent="0.15">
      <c r="B16" s="56"/>
      <c r="C16" s="40"/>
      <c r="D16" s="40"/>
      <c r="E16" s="40"/>
      <c r="F16" s="40"/>
      <c r="G16" s="40"/>
      <c r="H16" s="40"/>
      <c r="I16" s="41"/>
    </row>
    <row r="17" spans="2:9" ht="25.35" customHeight="1" x14ac:dyDescent="0.15">
      <c r="B17" s="96" t="s">
        <v>34</v>
      </c>
      <c r="C17" s="97"/>
      <c r="D17" s="97"/>
      <c r="E17" s="97"/>
      <c r="F17" s="97"/>
      <c r="G17" s="97"/>
      <c r="H17" s="97"/>
      <c r="I17" s="98"/>
    </row>
    <row r="18" spans="2:9" ht="25.35" customHeight="1" x14ac:dyDescent="0.15">
      <c r="B18" s="56"/>
      <c r="C18" s="57"/>
      <c r="D18" s="40"/>
      <c r="E18" s="40"/>
      <c r="F18" s="40"/>
      <c r="G18" s="40"/>
      <c r="H18" s="40"/>
      <c r="I18" s="41"/>
    </row>
    <row r="19" spans="2:9" ht="25.35" customHeight="1" x14ac:dyDescent="0.15">
      <c r="B19" s="56"/>
      <c r="C19" s="58" t="s">
        <v>35</v>
      </c>
      <c r="D19" s="59"/>
      <c r="E19" s="59"/>
      <c r="F19" s="59"/>
      <c r="G19" s="40"/>
      <c r="H19" s="40"/>
      <c r="I19" s="41"/>
    </row>
    <row r="20" spans="2:9" ht="25.35" customHeight="1" x14ac:dyDescent="0.15">
      <c r="B20" s="56"/>
      <c r="C20" s="60"/>
      <c r="D20" s="55"/>
      <c r="E20" s="55"/>
      <c r="F20" s="55"/>
      <c r="G20" s="40"/>
      <c r="H20" s="40"/>
      <c r="I20" s="41"/>
    </row>
    <row r="21" spans="2:9" ht="25.35" customHeight="1" x14ac:dyDescent="0.15">
      <c r="B21" s="56"/>
      <c r="C21" s="58" t="s">
        <v>36</v>
      </c>
      <c r="D21" s="59"/>
      <c r="E21" s="59"/>
      <c r="F21" s="61"/>
      <c r="G21" s="40"/>
      <c r="H21" s="40"/>
      <c r="I21" s="41"/>
    </row>
    <row r="22" spans="2:9" ht="25.35" customHeight="1" x14ac:dyDescent="0.15">
      <c r="B22" s="56"/>
      <c r="C22" s="60"/>
      <c r="D22" s="55"/>
      <c r="E22" s="55"/>
      <c r="F22" s="62"/>
      <c r="G22" s="40"/>
      <c r="H22" s="40"/>
      <c r="I22" s="41"/>
    </row>
    <row r="23" spans="2:9" ht="25.35" customHeight="1" x14ac:dyDescent="0.15">
      <c r="B23" s="63"/>
      <c r="C23" s="59"/>
      <c r="D23" s="59"/>
      <c r="E23" s="114" t="s">
        <v>42</v>
      </c>
      <c r="F23" s="114"/>
      <c r="G23" s="114"/>
      <c r="H23" s="59"/>
      <c r="I23" s="64"/>
    </row>
    <row r="24" spans="2:9" ht="25.35" customHeight="1" x14ac:dyDescent="0.15"/>
    <row r="25" spans="2:9" ht="25.35" customHeight="1" x14ac:dyDescent="0.15"/>
    <row r="26" spans="2:9" ht="25.35" customHeight="1" x14ac:dyDescent="0.15"/>
    <row r="27" spans="2:9" ht="25.35" customHeight="1" x14ac:dyDescent="0.15"/>
    <row r="28" spans="2:9" ht="25.5" customHeight="1" x14ac:dyDescent="0.15"/>
    <row r="29" spans="2:9" ht="25.5" customHeight="1" x14ac:dyDescent="0.15"/>
    <row r="30" spans="2:9" ht="25.5" customHeight="1" x14ac:dyDescent="0.15"/>
    <row r="31" spans="2:9" ht="26.25" customHeight="1" x14ac:dyDescent="0.15"/>
    <row r="32" spans="2:9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</sheetData>
  <sheetProtection selectLockedCells="1" selectUnlockedCells="1"/>
  <mergeCells count="15">
    <mergeCell ref="C8:E8"/>
    <mergeCell ref="F8:I8"/>
    <mergeCell ref="B4:I4"/>
    <mergeCell ref="F5:G5"/>
    <mergeCell ref="C6:E6"/>
    <mergeCell ref="F6:G6"/>
    <mergeCell ref="C7:I7"/>
    <mergeCell ref="B15:I15"/>
    <mergeCell ref="B17:I17"/>
    <mergeCell ref="E23:G23"/>
    <mergeCell ref="B9:I9"/>
    <mergeCell ref="E11:F11"/>
    <mergeCell ref="H11:I11"/>
    <mergeCell ref="E12:F12"/>
    <mergeCell ref="H12:I1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BD59-CED0-4D35-91B8-9B120340DE6F}">
  <dimension ref="A1:J20"/>
  <sheetViews>
    <sheetView view="pageBreakPreview" zoomScale="80" zoomScaleNormal="110" zoomScaleSheetLayoutView="80" workbookViewId="0">
      <selection activeCell="C5" sqref="C5:E5"/>
    </sheetView>
  </sheetViews>
  <sheetFormatPr defaultColWidth="9" defaultRowHeight="25.5" customHeight="1" x14ac:dyDescent="0.15"/>
  <cols>
    <col min="1" max="1" width="1.625" style="66" customWidth="1"/>
    <col min="2" max="2" width="12" style="66" customWidth="1"/>
    <col min="3" max="3" width="19.375" style="66" customWidth="1"/>
    <col min="4" max="4" width="7.375" style="66" customWidth="1"/>
    <col min="5" max="5" width="18" style="66" customWidth="1"/>
    <col min="6" max="7" width="9.625" style="66" customWidth="1"/>
    <col min="8" max="8" width="3.375" style="66" customWidth="1"/>
    <col min="9" max="9" width="2.375" style="66" customWidth="1"/>
    <col min="10" max="10" width="5.625" style="30" customWidth="1"/>
    <col min="11" max="16384" width="9" style="29"/>
  </cols>
  <sheetData>
    <row r="1" spans="2:10" ht="25.5" customHeight="1" x14ac:dyDescent="0.15">
      <c r="B1" s="105" t="s">
        <v>19</v>
      </c>
      <c r="C1" s="105"/>
      <c r="D1" s="105"/>
      <c r="E1" s="105"/>
      <c r="F1" s="105"/>
      <c r="G1" s="105"/>
      <c r="H1" s="105"/>
      <c r="I1" s="105"/>
      <c r="J1" s="65"/>
    </row>
    <row r="2" spans="2:10" ht="25.5" customHeight="1" x14ac:dyDescent="0.15">
      <c r="F2" s="106" t="e">
        <f>VLOOKUP(J1,旅費・謝金一覧!$A$4:$J$23,2,FALSE)</f>
        <v>#N/A</v>
      </c>
      <c r="G2" s="106"/>
      <c r="H2" s="47" t="s">
        <v>20</v>
      </c>
      <c r="I2" s="67"/>
    </row>
    <row r="3" spans="2:10" ht="27.75" customHeight="1" x14ac:dyDescent="0.15">
      <c r="B3" s="68" t="s">
        <v>21</v>
      </c>
      <c r="C3" s="107"/>
      <c r="D3" s="107"/>
      <c r="E3" s="107"/>
      <c r="F3" s="108" t="e">
        <f>VLOOKUP(J1,旅費・謝金一覧!$A$4:$L$23,7,FALSE)</f>
        <v>#N/A</v>
      </c>
      <c r="G3" s="108"/>
      <c r="H3" s="69" t="s">
        <v>22</v>
      </c>
      <c r="I3" s="70"/>
    </row>
    <row r="4" spans="2:10" ht="27.75" customHeight="1" x14ac:dyDescent="0.15">
      <c r="B4" s="43" t="s">
        <v>23</v>
      </c>
      <c r="C4" s="109" t="s">
        <v>83</v>
      </c>
      <c r="D4" s="109"/>
      <c r="E4" s="109"/>
      <c r="F4" s="109"/>
      <c r="G4" s="109"/>
      <c r="H4" s="109"/>
      <c r="I4" s="110"/>
    </row>
    <row r="5" spans="2:10" ht="27.75" customHeight="1" x14ac:dyDescent="0.15">
      <c r="B5" s="71"/>
      <c r="C5" s="102" t="e">
        <f>VLOOKUP(J1,旅費・謝金一覧!$A$4:$L$23,3,FALSE)</f>
        <v>#N/A</v>
      </c>
      <c r="D5" s="102"/>
      <c r="E5" s="102"/>
      <c r="F5" s="103" t="s">
        <v>24</v>
      </c>
      <c r="G5" s="103"/>
      <c r="H5" s="103"/>
      <c r="I5" s="104"/>
    </row>
    <row r="6" spans="2:10" ht="27.75" customHeight="1" x14ac:dyDescent="0.15">
      <c r="B6" s="93" t="s">
        <v>25</v>
      </c>
      <c r="C6" s="94"/>
      <c r="D6" s="94"/>
      <c r="E6" s="94"/>
      <c r="F6" s="94"/>
      <c r="G6" s="94"/>
      <c r="H6" s="94"/>
      <c r="I6" s="95"/>
    </row>
    <row r="7" spans="2:10" ht="27.75" customHeight="1" x14ac:dyDescent="0.15">
      <c r="B7" s="43" t="s">
        <v>26</v>
      </c>
      <c r="C7" s="32" t="e">
        <f>CONCATENATE("@",VLOOKUP(J1,旅費・謝金一覧!$A$4:$L$23,6,FALSE))</f>
        <v>#N/A</v>
      </c>
      <c r="D7" s="45" t="s">
        <v>27</v>
      </c>
      <c r="E7" s="32" t="e">
        <f>VLOOKUP(J1,旅費・謝金一覧!$A$4:$L$23,5,FALSE)</f>
        <v>#N/A</v>
      </c>
      <c r="F7" s="45" t="s">
        <v>28</v>
      </c>
      <c r="G7" s="46" t="e">
        <f>VLOOKUP(J1,旅費・謝金一覧!$A$4:$L$23,7,FALSE)</f>
        <v>#N/A</v>
      </c>
      <c r="H7" s="47" t="s">
        <v>29</v>
      </c>
      <c r="I7" s="48"/>
    </row>
    <row r="8" spans="2:10" ht="27.75" customHeight="1" x14ac:dyDescent="0.15">
      <c r="B8" s="43" t="s">
        <v>43</v>
      </c>
      <c r="C8" s="32" t="e">
        <f>CONCATENATE("@",VLOOKUP(J1,旅費・謝金一覧!$A$4:$L$23,9,FALSE))</f>
        <v>#N/A</v>
      </c>
      <c r="D8" s="45" t="s">
        <v>27</v>
      </c>
      <c r="E8" s="32" t="e">
        <f>VLOOKUP(J1,旅費・謝金一覧!$A$4:$L$23,5,FALSE)</f>
        <v>#N/A</v>
      </c>
      <c r="F8" s="45" t="s">
        <v>28</v>
      </c>
      <c r="G8" s="46" t="e">
        <f>VLOOKUP(J1,旅費・謝金一覧!$A$4:$L$23,10,FALSE)</f>
        <v>#N/A</v>
      </c>
      <c r="H8" s="100" t="s">
        <v>29</v>
      </c>
      <c r="I8" s="101"/>
    </row>
    <row r="9" spans="2:10" ht="27.75" customHeight="1" x14ac:dyDescent="0.15">
      <c r="B9" s="43"/>
      <c r="C9" s="47"/>
      <c r="D9" s="49"/>
      <c r="E9" s="99" t="s">
        <v>30</v>
      </c>
      <c r="F9" s="99"/>
      <c r="G9" s="51" t="e">
        <f>VLOOKUP(J1,旅費・謝金一覧!$A$4:$L$23,12,FALSE)</f>
        <v>#N/A</v>
      </c>
      <c r="H9" s="100" t="s">
        <v>31</v>
      </c>
      <c r="I9" s="101"/>
    </row>
    <row r="10" spans="2:10" ht="27.75" customHeight="1" x14ac:dyDescent="0.15">
      <c r="B10" s="43"/>
      <c r="C10" s="47"/>
      <c r="D10" s="49"/>
      <c r="E10" s="99" t="s">
        <v>32</v>
      </c>
      <c r="F10" s="99"/>
      <c r="G10" s="54" t="e">
        <f>G7+G8-G9</f>
        <v>#N/A</v>
      </c>
      <c r="H10" s="100" t="s">
        <v>31</v>
      </c>
      <c r="I10" s="101"/>
    </row>
    <row r="11" spans="2:10" ht="27.75" customHeight="1" x14ac:dyDescent="0.15">
      <c r="B11" s="93" t="s">
        <v>33</v>
      </c>
      <c r="C11" s="94"/>
      <c r="D11" s="94"/>
      <c r="E11" s="94"/>
      <c r="F11" s="94"/>
      <c r="G11" s="94"/>
      <c r="H11" s="94"/>
      <c r="I11" s="95"/>
    </row>
    <row r="12" spans="2:10" ht="27.75" customHeight="1" x14ac:dyDescent="0.15">
      <c r="B12" s="72"/>
      <c r="C12" s="38"/>
      <c r="D12" s="38"/>
      <c r="E12" s="38"/>
      <c r="F12" s="38"/>
      <c r="G12" s="38"/>
      <c r="H12" s="38"/>
      <c r="I12" s="39"/>
    </row>
    <row r="13" spans="2:10" ht="27.75" customHeight="1" x14ac:dyDescent="0.15">
      <c r="B13" s="96" t="s">
        <v>34</v>
      </c>
      <c r="C13" s="97"/>
      <c r="D13" s="97"/>
      <c r="E13" s="97"/>
      <c r="F13" s="97"/>
      <c r="G13" s="97"/>
      <c r="H13" s="97"/>
      <c r="I13" s="98"/>
    </row>
    <row r="14" spans="2:10" ht="27.75" customHeight="1" x14ac:dyDescent="0.15">
      <c r="B14" s="72"/>
      <c r="C14" s="38"/>
      <c r="D14" s="38"/>
      <c r="E14" s="38"/>
      <c r="F14" s="38"/>
      <c r="G14" s="38"/>
      <c r="H14" s="38"/>
      <c r="I14" s="39"/>
    </row>
    <row r="15" spans="2:10" ht="27.75" customHeight="1" x14ac:dyDescent="0.15">
      <c r="B15" s="72"/>
      <c r="C15" s="73"/>
      <c r="D15" s="38"/>
      <c r="E15" s="38"/>
      <c r="F15" s="38"/>
      <c r="G15" s="38"/>
      <c r="H15" s="38"/>
      <c r="I15" s="39"/>
    </row>
    <row r="16" spans="2:10" ht="27.75" customHeight="1" x14ac:dyDescent="0.15">
      <c r="B16" s="72"/>
      <c r="C16" s="74" t="s">
        <v>35</v>
      </c>
      <c r="D16" s="75"/>
      <c r="E16" s="75"/>
      <c r="F16" s="75"/>
      <c r="G16" s="38"/>
      <c r="H16" s="38"/>
      <c r="I16" s="39"/>
    </row>
    <row r="17" spans="1:9" s="30" customFormat="1" ht="27.75" customHeight="1" x14ac:dyDescent="0.15">
      <c r="A17" s="66"/>
      <c r="B17" s="72"/>
      <c r="C17" s="76"/>
      <c r="D17" s="42"/>
      <c r="E17" s="42"/>
      <c r="F17" s="42"/>
      <c r="G17" s="38"/>
      <c r="H17" s="38"/>
      <c r="I17" s="39"/>
    </row>
    <row r="18" spans="1:9" s="30" customFormat="1" ht="27.75" customHeight="1" x14ac:dyDescent="0.15">
      <c r="A18" s="66"/>
      <c r="B18" s="72"/>
      <c r="C18" s="74" t="s">
        <v>36</v>
      </c>
      <c r="D18" s="75"/>
      <c r="E18" s="75"/>
      <c r="F18" s="77"/>
      <c r="G18" s="38"/>
      <c r="H18" s="38"/>
      <c r="I18" s="39"/>
    </row>
    <row r="19" spans="1:9" s="30" customFormat="1" ht="27.75" customHeight="1" x14ac:dyDescent="0.15">
      <c r="A19" s="66"/>
      <c r="B19" s="72"/>
      <c r="C19" s="76"/>
      <c r="D19" s="42"/>
      <c r="E19" s="42"/>
      <c r="F19" s="78"/>
      <c r="G19" s="38"/>
      <c r="H19" s="38"/>
      <c r="I19" s="39"/>
    </row>
    <row r="20" spans="1:9" s="30" customFormat="1" ht="27.75" customHeight="1" x14ac:dyDescent="0.15">
      <c r="A20" s="66"/>
      <c r="B20" s="79"/>
      <c r="C20" s="77"/>
      <c r="D20" s="80"/>
      <c r="E20" s="80" t="s">
        <v>37</v>
      </c>
      <c r="F20" s="81"/>
      <c r="G20" s="82"/>
      <c r="H20" s="75"/>
      <c r="I20" s="83"/>
    </row>
  </sheetData>
  <sheetProtection formatCells="0" formatColumns="0" formatRows="0" insertColumns="0" insertRows="0" insertHyperlinks="0" deleteColumns="0" deleteRows="0" sort="0" autoFilter="0" pivotTables="0"/>
  <mergeCells count="15">
    <mergeCell ref="B13:I13"/>
    <mergeCell ref="H8:I8"/>
    <mergeCell ref="B6:I6"/>
    <mergeCell ref="E9:F9"/>
    <mergeCell ref="H9:I9"/>
    <mergeCell ref="E10:F10"/>
    <mergeCell ref="H10:I10"/>
    <mergeCell ref="B11:I11"/>
    <mergeCell ref="C5:E5"/>
    <mergeCell ref="F5:I5"/>
    <mergeCell ref="B1:I1"/>
    <mergeCell ref="F2:G2"/>
    <mergeCell ref="C3:E3"/>
    <mergeCell ref="F3:G3"/>
    <mergeCell ref="C4:I4"/>
  </mergeCells>
  <phoneticPr fontId="1"/>
  <printOptions horizontalCentered="1"/>
  <pageMargins left="0.70866141732283472" right="0.70866141732283472" top="1" bottom="0.74803149606299213" header="0.31496062992125984" footer="0.31496062992125984"/>
  <pageSetup paperSize="9" orientation="portrait" r:id="rId1"/>
  <headerFooter>
    <oddHeader xml:space="preserve">&amp;R&amp;14様式6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08ED-ADF8-4755-9332-07F8272D4694}">
  <dimension ref="A1:J80"/>
  <sheetViews>
    <sheetView view="pageBreakPreview" topLeftCell="A2" zoomScale="80" zoomScaleNormal="110" zoomScaleSheetLayoutView="80" workbookViewId="0">
      <selection activeCell="C8" sqref="C8:E8"/>
    </sheetView>
  </sheetViews>
  <sheetFormatPr defaultColWidth="9" defaultRowHeight="14.25" x14ac:dyDescent="0.15"/>
  <cols>
    <col min="1" max="1" width="4.375" style="29" customWidth="1"/>
    <col min="2" max="2" width="12" style="29" customWidth="1"/>
    <col min="3" max="3" width="17.875" style="29" customWidth="1"/>
    <col min="4" max="4" width="7.625" style="29" customWidth="1"/>
    <col min="5" max="5" width="22.875" style="29" customWidth="1"/>
    <col min="6" max="6" width="8.875" style="29" customWidth="1"/>
    <col min="7" max="7" width="9.625" style="29" customWidth="1"/>
    <col min="8" max="8" width="3.375" style="29" customWidth="1"/>
    <col min="9" max="9" width="1.125" style="29" customWidth="1"/>
    <col min="10" max="10" width="4.125" style="30" customWidth="1"/>
    <col min="11" max="16384" width="9" style="29"/>
  </cols>
  <sheetData>
    <row r="1" spans="1:10" ht="25.35" customHeight="1" x14ac:dyDescent="0.15">
      <c r="B1" s="28" t="s">
        <v>38</v>
      </c>
    </row>
    <row r="2" spans="1:10" ht="25.35" customHeight="1" x14ac:dyDescent="0.15"/>
    <row r="3" spans="1:10" ht="25.35" customHeight="1" x14ac:dyDescent="0.15"/>
    <row r="4" spans="1:10" ht="25.35" customHeight="1" x14ac:dyDescent="0.15">
      <c r="B4" s="115" t="s">
        <v>19</v>
      </c>
      <c r="C4" s="116"/>
      <c r="D4" s="116"/>
      <c r="E4" s="116"/>
      <c r="F4" s="116"/>
      <c r="G4" s="116"/>
      <c r="H4" s="116"/>
      <c r="I4" s="116"/>
      <c r="J4" s="31">
        <v>1</v>
      </c>
    </row>
    <row r="5" spans="1:10" ht="25.35" customHeight="1" x14ac:dyDescent="0.15">
      <c r="F5" s="106" t="s">
        <v>39</v>
      </c>
      <c r="G5" s="106"/>
      <c r="H5" s="32" t="s">
        <v>20</v>
      </c>
      <c r="I5" s="33"/>
    </row>
    <row r="6" spans="1:10" ht="25.35" customHeight="1" x14ac:dyDescent="0.15">
      <c r="B6" s="34" t="s">
        <v>21</v>
      </c>
      <c r="C6" s="117"/>
      <c r="D6" s="117"/>
      <c r="E6" s="117"/>
      <c r="F6" s="108">
        <v>18000</v>
      </c>
      <c r="G6" s="108"/>
      <c r="H6" s="35" t="s">
        <v>29</v>
      </c>
      <c r="I6" s="36"/>
    </row>
    <row r="7" spans="1:10" ht="25.35" customHeight="1" x14ac:dyDescent="0.15">
      <c r="B7" s="37" t="s">
        <v>23</v>
      </c>
      <c r="C7" s="109" t="s">
        <v>84</v>
      </c>
      <c r="D7" s="109"/>
      <c r="E7" s="109"/>
      <c r="F7" s="109"/>
      <c r="G7" s="109"/>
      <c r="H7" s="109"/>
      <c r="I7" s="110"/>
    </row>
    <row r="8" spans="1:10" ht="25.35" customHeight="1" x14ac:dyDescent="0.15">
      <c r="B8" s="84"/>
      <c r="C8" s="102" t="s">
        <v>40</v>
      </c>
      <c r="D8" s="102"/>
      <c r="E8" s="102"/>
      <c r="F8" s="103" t="s">
        <v>24</v>
      </c>
      <c r="G8" s="103"/>
      <c r="H8" s="103"/>
      <c r="I8" s="104"/>
    </row>
    <row r="9" spans="1:10" ht="25.35" customHeight="1" x14ac:dyDescent="0.15">
      <c r="B9" s="93" t="s">
        <v>25</v>
      </c>
      <c r="C9" s="94"/>
      <c r="D9" s="94"/>
      <c r="E9" s="94"/>
      <c r="F9" s="94"/>
      <c r="G9" s="94"/>
      <c r="H9" s="94"/>
      <c r="I9" s="95"/>
    </row>
    <row r="10" spans="1:10" ht="25.35" customHeight="1" x14ac:dyDescent="0.15">
      <c r="B10" s="43" t="s">
        <v>26</v>
      </c>
      <c r="C10" s="44" t="s">
        <v>41</v>
      </c>
      <c r="D10" s="45" t="s">
        <v>27</v>
      </c>
      <c r="E10" s="32">
        <v>2</v>
      </c>
      <c r="F10" s="45" t="s">
        <v>28</v>
      </c>
      <c r="G10" s="46">
        <v>20000</v>
      </c>
      <c r="H10" s="47" t="s">
        <v>29</v>
      </c>
      <c r="I10" s="48"/>
    </row>
    <row r="11" spans="1:10" ht="25.35" customHeight="1" x14ac:dyDescent="0.15">
      <c r="B11" s="43" t="s">
        <v>43</v>
      </c>
      <c r="C11" s="44" t="s">
        <v>44</v>
      </c>
      <c r="D11" s="45" t="s">
        <v>27</v>
      </c>
      <c r="E11" s="47">
        <v>2</v>
      </c>
      <c r="F11" s="45" t="s">
        <v>28</v>
      </c>
      <c r="G11" s="54">
        <v>1200</v>
      </c>
      <c r="H11" s="100" t="s">
        <v>29</v>
      </c>
      <c r="I11" s="101"/>
    </row>
    <row r="12" spans="1:10" ht="25.35" customHeight="1" x14ac:dyDescent="0.15">
      <c r="B12" s="43"/>
      <c r="C12" s="47"/>
      <c r="D12" s="49"/>
      <c r="E12" s="99" t="s">
        <v>30</v>
      </c>
      <c r="F12" s="99"/>
      <c r="G12" s="51">
        <v>2000</v>
      </c>
      <c r="H12" s="100" t="s">
        <v>31</v>
      </c>
      <c r="I12" s="101"/>
    </row>
    <row r="13" spans="1:10" ht="25.35" customHeight="1" x14ac:dyDescent="0.15">
      <c r="B13" s="37"/>
      <c r="C13" s="32"/>
      <c r="D13" s="30"/>
      <c r="E13" s="99" t="s">
        <v>32</v>
      </c>
      <c r="F13" s="99"/>
      <c r="G13" s="54">
        <f>G10+G11-G12</f>
        <v>19200</v>
      </c>
      <c r="H13" s="100" t="s">
        <v>31</v>
      </c>
      <c r="I13" s="101"/>
    </row>
    <row r="14" spans="1:10" ht="25.35" customHeight="1" x14ac:dyDescent="0.15">
      <c r="B14" s="111" t="s">
        <v>33</v>
      </c>
      <c r="C14" s="112"/>
      <c r="D14" s="112"/>
      <c r="E14" s="112"/>
      <c r="F14" s="112"/>
      <c r="G14" s="112"/>
      <c r="H14" s="112"/>
      <c r="I14" s="113"/>
    </row>
    <row r="15" spans="1:10" ht="25.35" customHeight="1" x14ac:dyDescent="0.15">
      <c r="B15" s="56"/>
      <c r="C15" s="40"/>
      <c r="D15" s="40"/>
      <c r="E15" s="40"/>
      <c r="F15" s="40"/>
      <c r="G15" s="40"/>
      <c r="H15" s="40"/>
      <c r="I15" s="41"/>
    </row>
    <row r="16" spans="1:10" s="30" customFormat="1" ht="25.35" customHeight="1" x14ac:dyDescent="0.15">
      <c r="A16" s="29"/>
      <c r="B16" s="96" t="s">
        <v>34</v>
      </c>
      <c r="C16" s="97"/>
      <c r="D16" s="97"/>
      <c r="E16" s="97"/>
      <c r="F16" s="97"/>
      <c r="G16" s="97"/>
      <c r="H16" s="97"/>
      <c r="I16" s="98"/>
    </row>
    <row r="17" spans="1:9" s="30" customFormat="1" ht="25.35" customHeight="1" x14ac:dyDescent="0.15">
      <c r="A17" s="29"/>
      <c r="B17" s="56"/>
      <c r="C17" s="57"/>
      <c r="D17" s="40"/>
      <c r="E17" s="40"/>
      <c r="F17" s="40"/>
      <c r="G17" s="40"/>
      <c r="H17" s="40"/>
      <c r="I17" s="41"/>
    </row>
    <row r="18" spans="1:9" s="30" customFormat="1" ht="25.35" customHeight="1" x14ac:dyDescent="0.15">
      <c r="A18" s="29"/>
      <c r="B18" s="56"/>
      <c r="C18" s="58" t="s">
        <v>35</v>
      </c>
      <c r="D18" s="59"/>
      <c r="E18" s="59"/>
      <c r="F18" s="59"/>
      <c r="G18" s="40"/>
      <c r="H18" s="40"/>
      <c r="I18" s="41"/>
    </row>
    <row r="19" spans="1:9" s="30" customFormat="1" ht="25.35" customHeight="1" x14ac:dyDescent="0.15">
      <c r="A19" s="29"/>
      <c r="B19" s="56"/>
      <c r="C19" s="60"/>
      <c r="D19" s="55"/>
      <c r="E19" s="55"/>
      <c r="F19" s="55"/>
      <c r="G19" s="40"/>
      <c r="H19" s="40"/>
      <c r="I19" s="41"/>
    </row>
    <row r="20" spans="1:9" s="30" customFormat="1" ht="25.35" customHeight="1" x14ac:dyDescent="0.15">
      <c r="A20" s="29"/>
      <c r="B20" s="56"/>
      <c r="C20" s="58" t="s">
        <v>36</v>
      </c>
      <c r="D20" s="59"/>
      <c r="E20" s="59"/>
      <c r="F20" s="61"/>
      <c r="G20" s="40"/>
      <c r="H20" s="40"/>
      <c r="I20" s="41"/>
    </row>
    <row r="21" spans="1:9" s="30" customFormat="1" ht="25.35" customHeight="1" x14ac:dyDescent="0.15">
      <c r="A21" s="29"/>
      <c r="B21" s="56"/>
      <c r="C21" s="60"/>
      <c r="D21" s="55"/>
      <c r="E21" s="55"/>
      <c r="F21" s="62"/>
      <c r="G21" s="40"/>
      <c r="H21" s="40"/>
      <c r="I21" s="41"/>
    </row>
    <row r="22" spans="1:9" s="30" customFormat="1" ht="25.35" customHeight="1" x14ac:dyDescent="0.15">
      <c r="A22" s="29"/>
      <c r="B22" s="63"/>
      <c r="C22" s="59"/>
      <c r="D22" s="59"/>
      <c r="E22" s="114" t="s">
        <v>42</v>
      </c>
      <c r="F22" s="114"/>
      <c r="G22" s="114"/>
      <c r="H22" s="59"/>
      <c r="I22" s="64"/>
    </row>
    <row r="23" spans="1:9" s="30" customFormat="1" ht="25.3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s="30" customFormat="1" ht="25.35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s="30" customFormat="1" ht="25.3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s="30" customFormat="1" ht="25.35" customHeight="1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s="30" customFormat="1" ht="25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s="30" customFormat="1" ht="25.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s="30" customFormat="1" ht="25.5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s="30" customFormat="1" ht="26.25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s="30" customFormat="1" ht="26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</sheetData>
  <sheetProtection selectLockedCells="1" selectUnlockedCells="1"/>
  <mergeCells count="16">
    <mergeCell ref="H11:I11"/>
    <mergeCell ref="B16:I16"/>
    <mergeCell ref="E22:G22"/>
    <mergeCell ref="B9:I9"/>
    <mergeCell ref="E12:F12"/>
    <mergeCell ref="H12:I12"/>
    <mergeCell ref="E13:F13"/>
    <mergeCell ref="H13:I13"/>
    <mergeCell ref="B14:I14"/>
    <mergeCell ref="C8:E8"/>
    <mergeCell ref="F8:I8"/>
    <mergeCell ref="B4:I4"/>
    <mergeCell ref="F5:G5"/>
    <mergeCell ref="C6:E6"/>
    <mergeCell ref="F6:G6"/>
    <mergeCell ref="C7:I7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horizontalDpi="1200" verticalDpi="1200" r:id="rId1"/>
  <headerFooter>
    <oddHeader xml:space="preserve">&amp;R&amp;14様式6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BFE3-9E05-4493-AE57-6611FC8F86E2}">
  <dimension ref="A1:AV45"/>
  <sheetViews>
    <sheetView showZeros="0" view="pageBreakPreview" zoomScale="70" zoomScaleNormal="85" zoomScaleSheetLayoutView="70" workbookViewId="0">
      <pane ySplit="5" topLeftCell="A6" activePane="bottomLeft" state="frozen"/>
      <selection pane="bottomLeft" activeCell="A2" sqref="A2"/>
    </sheetView>
  </sheetViews>
  <sheetFormatPr defaultColWidth="9" defaultRowHeight="24" customHeight="1" x14ac:dyDescent="0.15"/>
  <cols>
    <col min="1" max="1" width="4.875" style="2" bestFit="1" customWidth="1"/>
    <col min="2" max="2" width="16.375" style="2" customWidth="1"/>
    <col min="3" max="3" width="9.75" style="2" customWidth="1"/>
    <col min="4" max="4" width="11.375" style="2" bestFit="1" customWidth="1"/>
    <col min="5" max="5" width="3.625" style="2" customWidth="1"/>
    <col min="6" max="6" width="7.375" style="4" customWidth="1"/>
    <col min="7" max="7" width="10.25" style="7" customWidth="1"/>
    <col min="8" max="9" width="9.625" style="4" customWidth="1"/>
    <col min="10" max="10" width="12.375" style="7" customWidth="1"/>
    <col min="11" max="11" width="20.375" style="2" customWidth="1"/>
    <col min="12" max="12" width="63.375" style="2" customWidth="1"/>
    <col min="13" max="13" width="2.25" style="3" customWidth="1"/>
    <col min="14" max="14" width="5.625" style="3" bestFit="1" customWidth="1"/>
    <col min="15" max="48" width="9" style="3"/>
    <col min="49" max="16384" width="9" style="2"/>
  </cols>
  <sheetData>
    <row r="1" spans="1:48" s="6" customFormat="1" ht="41.25" customHeight="1" x14ac:dyDescent="0.15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5"/>
      <c r="N1" s="8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34.35" customHeight="1" x14ac:dyDescent="0.15">
      <c r="A2" s="3"/>
      <c r="B2" s="3"/>
      <c r="C2" s="3"/>
      <c r="D2" s="3"/>
      <c r="E2" s="3"/>
      <c r="F2" s="3"/>
      <c r="G2" s="5"/>
      <c r="H2" s="3"/>
      <c r="I2" s="3"/>
      <c r="J2" s="5"/>
      <c r="K2" s="3"/>
      <c r="L2" s="85" t="s">
        <v>45</v>
      </c>
    </row>
    <row r="3" spans="1:48" ht="19.5" customHeight="1" x14ac:dyDescent="0.15">
      <c r="A3" s="122" t="s">
        <v>46</v>
      </c>
      <c r="B3" s="122" t="s">
        <v>47</v>
      </c>
      <c r="C3" s="129" t="s">
        <v>48</v>
      </c>
      <c r="D3" s="122" t="s">
        <v>49</v>
      </c>
      <c r="E3" s="130" t="s">
        <v>50</v>
      </c>
      <c r="F3" s="131" t="s">
        <v>51</v>
      </c>
      <c r="G3" s="132"/>
      <c r="H3" s="133"/>
      <c r="I3" s="124" t="s">
        <v>52</v>
      </c>
      <c r="J3" s="125" t="s">
        <v>53</v>
      </c>
      <c r="K3" s="124" t="s">
        <v>54</v>
      </c>
      <c r="L3" s="122" t="s">
        <v>55</v>
      </c>
      <c r="N3" s="2"/>
      <c r="O3" s="123"/>
    </row>
    <row r="4" spans="1:48" ht="19.5" customHeight="1" x14ac:dyDescent="0.15">
      <c r="A4" s="122"/>
      <c r="B4" s="122"/>
      <c r="C4" s="129"/>
      <c r="D4" s="122"/>
      <c r="E4" s="130"/>
      <c r="F4" s="124" t="s">
        <v>56</v>
      </c>
      <c r="G4" s="125" t="s">
        <v>57</v>
      </c>
      <c r="H4" s="126" t="s">
        <v>58</v>
      </c>
      <c r="I4" s="124"/>
      <c r="J4" s="125"/>
      <c r="K4" s="124"/>
      <c r="L4" s="122"/>
      <c r="N4" s="2"/>
      <c r="O4" s="123"/>
    </row>
    <row r="5" spans="1:48" ht="69" customHeight="1" x14ac:dyDescent="0.15">
      <c r="A5" s="122"/>
      <c r="B5" s="122"/>
      <c r="C5" s="129"/>
      <c r="D5" s="122"/>
      <c r="E5" s="130"/>
      <c r="F5" s="124"/>
      <c r="G5" s="125"/>
      <c r="H5" s="127"/>
      <c r="I5" s="124"/>
      <c r="J5" s="125"/>
      <c r="K5" s="124"/>
      <c r="L5" s="14" t="s">
        <v>59</v>
      </c>
      <c r="O5" s="25" t="s">
        <v>60</v>
      </c>
      <c r="P5" s="25" t="s">
        <v>61</v>
      </c>
    </row>
    <row r="6" spans="1:48" ht="40.15" customHeight="1" x14ac:dyDescent="0.15">
      <c r="A6" s="139"/>
      <c r="B6" s="138" t="e">
        <f>VLOOKUP(A6,謝金一覧!$A$4:$J$23,2,FALSE)</f>
        <v>#N/A</v>
      </c>
      <c r="C6" s="138" t="e">
        <f>VLOOKUP(A6,謝金一覧!$A$4:$J$23,3,FALSE)</f>
        <v>#N/A</v>
      </c>
      <c r="D6" s="143" t="str">
        <f>IF(A6="","",VLOOKUP(A6,謝金一覧!$A$4:$J$23,4,FALSE))</f>
        <v/>
      </c>
      <c r="E6" s="138" t="e">
        <f>VLOOKUP(A6,謝金一覧!$A$4:$J$23,5,FALSE)</f>
        <v>#N/A</v>
      </c>
      <c r="F6" s="134" t="e">
        <f>VLOOKUP(A6,謝金一覧!$A$4:$J$23,6,FALSE)</f>
        <v>#N/A</v>
      </c>
      <c r="G6" s="136" t="e">
        <f>VLOOKUP(A6,謝金一覧!$A$4:$J$23,7,FALSE)</f>
        <v>#N/A</v>
      </c>
      <c r="H6" s="118" t="e">
        <f>VLOOKUP(A6,謝金一覧!$A$4:$J$23,8,FALSE)</f>
        <v>#N/A</v>
      </c>
      <c r="I6" s="120" t="e">
        <f>VLOOKUP(A6,謝金一覧!$A$4:$J$23,9,FALSE)</f>
        <v>#N/A</v>
      </c>
      <c r="J6" s="136" t="e">
        <f>VLOOKUP(A6,謝金一覧!$A$4:$J$23,10,FALSE)</f>
        <v>#N/A</v>
      </c>
      <c r="K6" s="138"/>
      <c r="L6" s="12" t="s">
        <v>62</v>
      </c>
      <c r="O6" s="140" t="e">
        <f>G6-P6</f>
        <v>#N/A</v>
      </c>
      <c r="P6" s="141" t="e">
        <f>H6</f>
        <v>#N/A</v>
      </c>
    </row>
    <row r="7" spans="1:48" ht="40.15" customHeight="1" x14ac:dyDescent="0.15">
      <c r="A7" s="139"/>
      <c r="B7" s="139"/>
      <c r="C7" s="139"/>
      <c r="D7" s="144"/>
      <c r="E7" s="139"/>
      <c r="F7" s="135"/>
      <c r="G7" s="137"/>
      <c r="H7" s="119"/>
      <c r="I7" s="121"/>
      <c r="J7" s="137"/>
      <c r="K7" s="139"/>
      <c r="L7" s="13" t="s">
        <v>63</v>
      </c>
      <c r="O7" s="140"/>
      <c r="P7" s="142"/>
    </row>
    <row r="8" spans="1:48" ht="40.15" customHeight="1" x14ac:dyDescent="0.15">
      <c r="A8" s="139"/>
      <c r="B8" s="138" t="e">
        <f>VLOOKUP(A8,謝金一覧!$A$4:$J$23,2,FALSE)</f>
        <v>#N/A</v>
      </c>
      <c r="C8" s="138" t="e">
        <f>VLOOKUP(A8,謝金一覧!$A$4:$J$23,3,FALSE)</f>
        <v>#N/A</v>
      </c>
      <c r="D8" s="143" t="str">
        <f>IF(A8="","",VLOOKUP(A8,謝金一覧!$A$4:$J$23,4,FALSE))</f>
        <v/>
      </c>
      <c r="E8" s="138" t="e">
        <f>VLOOKUP(A8,謝金一覧!$A$4:$J$23,5,FALSE)</f>
        <v>#N/A</v>
      </c>
      <c r="F8" s="134" t="e">
        <f>VLOOKUP(A8,謝金一覧!$A$4:$J$23,6,FALSE)</f>
        <v>#N/A</v>
      </c>
      <c r="G8" s="136" t="e">
        <f>VLOOKUP(A8,謝金一覧!$A$4:$J$23,7,FALSE)</f>
        <v>#N/A</v>
      </c>
      <c r="H8" s="118" t="e">
        <f>VLOOKUP(A8,謝金一覧!$A$4:$J$23,8,FALSE)</f>
        <v>#N/A</v>
      </c>
      <c r="I8" s="120" t="e">
        <f>VLOOKUP(A8,謝金一覧!$A$4:$J$23,9,FALSE)</f>
        <v>#N/A</v>
      </c>
      <c r="J8" s="136" t="e">
        <f>VLOOKUP(A8,謝金一覧!$A$4:$J$23,10,FALSE)</f>
        <v>#N/A</v>
      </c>
      <c r="K8" s="139"/>
      <c r="L8" s="13" t="s">
        <v>62</v>
      </c>
      <c r="O8" s="140" t="e">
        <f t="shared" ref="O8" si="0">G8-P8</f>
        <v>#N/A</v>
      </c>
      <c r="P8" s="141" t="e">
        <f t="shared" ref="P8" si="1">H8</f>
        <v>#N/A</v>
      </c>
    </row>
    <row r="9" spans="1:48" ht="40.15" customHeight="1" x14ac:dyDescent="0.15">
      <c r="A9" s="139"/>
      <c r="B9" s="139"/>
      <c r="C9" s="139"/>
      <c r="D9" s="144"/>
      <c r="E9" s="139"/>
      <c r="F9" s="135"/>
      <c r="G9" s="137"/>
      <c r="H9" s="119"/>
      <c r="I9" s="121"/>
      <c r="J9" s="137"/>
      <c r="K9" s="139"/>
      <c r="L9" s="13" t="s">
        <v>63</v>
      </c>
      <c r="O9" s="140"/>
      <c r="P9" s="142"/>
    </row>
    <row r="10" spans="1:48" ht="40.15" customHeight="1" x14ac:dyDescent="0.15">
      <c r="A10" s="139"/>
      <c r="B10" s="138" t="e">
        <f>VLOOKUP(A10,謝金一覧!$A$4:$J$23,2,FALSE)</f>
        <v>#N/A</v>
      </c>
      <c r="C10" s="138" t="e">
        <f>VLOOKUP(A10,謝金一覧!$A$4:$J$23,3,FALSE)</f>
        <v>#N/A</v>
      </c>
      <c r="D10" s="143" t="str">
        <f>IF(A10="","",VLOOKUP(A10,謝金一覧!$A$4:$J$23,4,FALSE))</f>
        <v/>
      </c>
      <c r="E10" s="138" t="e">
        <f>VLOOKUP(A10,謝金一覧!$A$4:$J$23,5,FALSE)</f>
        <v>#N/A</v>
      </c>
      <c r="F10" s="134" t="e">
        <f>VLOOKUP(A10,謝金一覧!$A$4:$J$23,6,FALSE)</f>
        <v>#N/A</v>
      </c>
      <c r="G10" s="136" t="e">
        <f>VLOOKUP(A10,謝金一覧!$A$4:$J$23,7,FALSE)</f>
        <v>#N/A</v>
      </c>
      <c r="H10" s="118" t="e">
        <f>VLOOKUP(A10,謝金一覧!$A$4:$J$23,8,FALSE)</f>
        <v>#N/A</v>
      </c>
      <c r="I10" s="120" t="e">
        <f>VLOOKUP(A10,謝金一覧!$A$4:$J$23,9,FALSE)</f>
        <v>#N/A</v>
      </c>
      <c r="J10" s="136" t="e">
        <f>VLOOKUP(A10,謝金一覧!$A$4:$J$23,10,FALSE)</f>
        <v>#N/A</v>
      </c>
      <c r="K10" s="139"/>
      <c r="L10" s="13" t="s">
        <v>62</v>
      </c>
      <c r="O10" s="140" t="e">
        <f t="shared" ref="O10" si="2">G10-P10</f>
        <v>#N/A</v>
      </c>
      <c r="P10" s="141" t="e">
        <f t="shared" ref="P10" si="3">H10</f>
        <v>#N/A</v>
      </c>
    </row>
    <row r="11" spans="1:48" ht="40.15" customHeight="1" x14ac:dyDescent="0.15">
      <c r="A11" s="139"/>
      <c r="B11" s="139"/>
      <c r="C11" s="139"/>
      <c r="D11" s="144"/>
      <c r="E11" s="139"/>
      <c r="F11" s="135"/>
      <c r="G11" s="137"/>
      <c r="H11" s="119"/>
      <c r="I11" s="121"/>
      <c r="J11" s="137"/>
      <c r="K11" s="139"/>
      <c r="L11" s="13" t="s">
        <v>63</v>
      </c>
      <c r="O11" s="140"/>
      <c r="P11" s="142"/>
    </row>
    <row r="12" spans="1:48" ht="40.15" customHeight="1" x14ac:dyDescent="0.15">
      <c r="A12" s="139"/>
      <c r="B12" s="138" t="e">
        <f>VLOOKUP(A12,謝金一覧!$A$4:$J$23,2,FALSE)</f>
        <v>#N/A</v>
      </c>
      <c r="C12" s="138" t="e">
        <f>VLOOKUP(A12,謝金一覧!$A$4:$J$23,3,FALSE)</f>
        <v>#N/A</v>
      </c>
      <c r="D12" s="143" t="str">
        <f>IF(A12="","",VLOOKUP(A12,謝金一覧!$A$4:$J$23,4,FALSE))</f>
        <v/>
      </c>
      <c r="E12" s="138" t="e">
        <f>VLOOKUP(A12,謝金一覧!$A$4:$J$23,5,FALSE)</f>
        <v>#N/A</v>
      </c>
      <c r="F12" s="134" t="e">
        <f>VLOOKUP(A12,謝金一覧!$A$4:$J$23,6,FALSE)</f>
        <v>#N/A</v>
      </c>
      <c r="G12" s="136" t="e">
        <f>VLOOKUP(A12,謝金一覧!$A$4:$J$23,7,FALSE)</f>
        <v>#N/A</v>
      </c>
      <c r="H12" s="118" t="e">
        <f>VLOOKUP(A12,謝金一覧!$A$4:$J$23,8,FALSE)</f>
        <v>#N/A</v>
      </c>
      <c r="I12" s="120" t="e">
        <f>VLOOKUP(A12,謝金一覧!$A$4:$J$23,9,FALSE)</f>
        <v>#N/A</v>
      </c>
      <c r="J12" s="136" t="e">
        <f>VLOOKUP(A12,謝金一覧!$A$4:$J$23,10,FALSE)</f>
        <v>#N/A</v>
      </c>
      <c r="K12" s="139"/>
      <c r="L12" s="13" t="s">
        <v>62</v>
      </c>
      <c r="O12" s="140" t="e">
        <f t="shared" ref="O12" si="4">G12-P12</f>
        <v>#N/A</v>
      </c>
      <c r="P12" s="141" t="e">
        <f t="shared" ref="P12" si="5">H12</f>
        <v>#N/A</v>
      </c>
    </row>
    <row r="13" spans="1:48" ht="40.15" customHeight="1" x14ac:dyDescent="0.15">
      <c r="A13" s="139"/>
      <c r="B13" s="139"/>
      <c r="C13" s="139"/>
      <c r="D13" s="144"/>
      <c r="E13" s="139"/>
      <c r="F13" s="135"/>
      <c r="G13" s="137"/>
      <c r="H13" s="119"/>
      <c r="I13" s="121"/>
      <c r="J13" s="137"/>
      <c r="K13" s="139"/>
      <c r="L13" s="13" t="s">
        <v>63</v>
      </c>
      <c r="O13" s="140"/>
      <c r="P13" s="142"/>
    </row>
    <row r="14" spans="1:48" ht="40.15" customHeight="1" x14ac:dyDescent="0.15">
      <c r="A14" s="139"/>
      <c r="B14" s="138" t="e">
        <f>VLOOKUP(A14,謝金一覧!$A$4:$J$23,2,FALSE)</f>
        <v>#N/A</v>
      </c>
      <c r="C14" s="138" t="e">
        <f>VLOOKUP(A14,謝金一覧!$A$4:$J$23,3,FALSE)</f>
        <v>#N/A</v>
      </c>
      <c r="D14" s="143" t="str">
        <f>IF(A14="","",VLOOKUP(A14,謝金一覧!$A$4:$J$23,4,FALSE))</f>
        <v/>
      </c>
      <c r="E14" s="138" t="e">
        <f>VLOOKUP(A14,謝金一覧!$A$4:$J$23,5,FALSE)</f>
        <v>#N/A</v>
      </c>
      <c r="F14" s="134" t="e">
        <f>VLOOKUP(A14,謝金一覧!$A$4:$J$23,6,FALSE)</f>
        <v>#N/A</v>
      </c>
      <c r="G14" s="136" t="e">
        <f>VLOOKUP(A14,謝金一覧!$A$4:$J$23,7,FALSE)</f>
        <v>#N/A</v>
      </c>
      <c r="H14" s="118" t="e">
        <f>VLOOKUP(A14,謝金一覧!$A$4:$J$23,8,FALSE)</f>
        <v>#N/A</v>
      </c>
      <c r="I14" s="120" t="e">
        <f>VLOOKUP(A14,謝金一覧!$A$4:$J$23,9,FALSE)</f>
        <v>#N/A</v>
      </c>
      <c r="J14" s="136" t="e">
        <f>VLOOKUP(A14,謝金一覧!$A$4:$J$23,10,FALSE)</f>
        <v>#N/A</v>
      </c>
      <c r="K14" s="139"/>
      <c r="L14" s="13" t="s">
        <v>62</v>
      </c>
      <c r="O14" s="140" t="e">
        <f t="shared" ref="O14" si="6">G14-P14</f>
        <v>#N/A</v>
      </c>
      <c r="P14" s="141" t="e">
        <f t="shared" ref="P14" si="7">H14</f>
        <v>#N/A</v>
      </c>
    </row>
    <row r="15" spans="1:48" ht="40.15" customHeight="1" x14ac:dyDescent="0.15">
      <c r="A15" s="139"/>
      <c r="B15" s="139"/>
      <c r="C15" s="139"/>
      <c r="D15" s="144"/>
      <c r="E15" s="139"/>
      <c r="F15" s="135"/>
      <c r="G15" s="137"/>
      <c r="H15" s="119"/>
      <c r="I15" s="121"/>
      <c r="J15" s="137"/>
      <c r="K15" s="139"/>
      <c r="L15" s="13" t="s">
        <v>63</v>
      </c>
      <c r="O15" s="140"/>
      <c r="P15" s="142"/>
    </row>
    <row r="16" spans="1:48" ht="40.15" customHeight="1" x14ac:dyDescent="0.15">
      <c r="A16" s="139"/>
      <c r="B16" s="138" t="e">
        <f>VLOOKUP(A16,謝金一覧!$A$4:$J$23,2,FALSE)</f>
        <v>#N/A</v>
      </c>
      <c r="C16" s="138" t="e">
        <f>VLOOKUP(A16,謝金一覧!$A$4:$J$23,3,FALSE)</f>
        <v>#N/A</v>
      </c>
      <c r="D16" s="143" t="str">
        <f>IF(A16="","",VLOOKUP(A16,謝金一覧!$A$4:$J$23,4,FALSE))</f>
        <v/>
      </c>
      <c r="E16" s="138" t="e">
        <f>VLOOKUP(A16,謝金一覧!$A$4:$J$23,5,FALSE)</f>
        <v>#N/A</v>
      </c>
      <c r="F16" s="134" t="e">
        <f>VLOOKUP(A16,謝金一覧!$A$4:$J$23,6,FALSE)</f>
        <v>#N/A</v>
      </c>
      <c r="G16" s="136" t="e">
        <f>VLOOKUP(A16,謝金一覧!$A$4:$J$23,7,FALSE)</f>
        <v>#N/A</v>
      </c>
      <c r="H16" s="118" t="e">
        <f>VLOOKUP(A16,謝金一覧!$A$4:$J$23,8,FALSE)</f>
        <v>#N/A</v>
      </c>
      <c r="I16" s="120" t="e">
        <f>VLOOKUP(A16,謝金一覧!$A$4:$J$23,9,FALSE)</f>
        <v>#N/A</v>
      </c>
      <c r="J16" s="136" t="e">
        <f>VLOOKUP(A16,謝金一覧!$A$4:$J$23,10,FALSE)</f>
        <v>#N/A</v>
      </c>
      <c r="K16" s="139"/>
      <c r="L16" s="13" t="s">
        <v>62</v>
      </c>
      <c r="O16" s="140" t="e">
        <f t="shared" ref="O16" si="8">G16-P16</f>
        <v>#N/A</v>
      </c>
      <c r="P16" s="141" t="e">
        <f t="shared" ref="P16" si="9">H16</f>
        <v>#N/A</v>
      </c>
    </row>
    <row r="17" spans="1:16" ht="40.15" customHeight="1" x14ac:dyDescent="0.15">
      <c r="A17" s="139"/>
      <c r="B17" s="139"/>
      <c r="C17" s="139"/>
      <c r="D17" s="144"/>
      <c r="E17" s="139"/>
      <c r="F17" s="135"/>
      <c r="G17" s="137"/>
      <c r="H17" s="119"/>
      <c r="I17" s="121"/>
      <c r="J17" s="137"/>
      <c r="K17" s="139"/>
      <c r="L17" s="13" t="s">
        <v>63</v>
      </c>
      <c r="O17" s="140"/>
      <c r="P17" s="142"/>
    </row>
    <row r="18" spans="1:16" ht="40.15" customHeight="1" x14ac:dyDescent="0.15">
      <c r="A18" s="139"/>
      <c r="B18" s="138" t="e">
        <f>VLOOKUP(A18,謝金一覧!$A$4:$J$23,2,FALSE)</f>
        <v>#N/A</v>
      </c>
      <c r="C18" s="138" t="e">
        <f>VLOOKUP(A18,謝金一覧!$A$4:$J$23,3,FALSE)</f>
        <v>#N/A</v>
      </c>
      <c r="D18" s="143" t="str">
        <f>IF(A18="","",VLOOKUP(A18,謝金一覧!$A$4:$J$23,4,FALSE))</f>
        <v/>
      </c>
      <c r="E18" s="138" t="e">
        <f>VLOOKUP(A18,謝金一覧!$A$4:$J$23,5,FALSE)</f>
        <v>#N/A</v>
      </c>
      <c r="F18" s="134" t="e">
        <f>VLOOKUP(A18,謝金一覧!$A$4:$J$23,6,FALSE)</f>
        <v>#N/A</v>
      </c>
      <c r="G18" s="136" t="e">
        <f>VLOOKUP(A18,謝金一覧!$A$4:$J$23,7,FALSE)</f>
        <v>#N/A</v>
      </c>
      <c r="H18" s="118" t="e">
        <f>VLOOKUP(A18,謝金一覧!$A$4:$J$23,8,FALSE)</f>
        <v>#N/A</v>
      </c>
      <c r="I18" s="120" t="e">
        <f>VLOOKUP(A18,謝金一覧!$A$4:$J$23,9,FALSE)</f>
        <v>#N/A</v>
      </c>
      <c r="J18" s="136" t="e">
        <f>VLOOKUP(A18,謝金一覧!$A$4:$J$23,10,FALSE)</f>
        <v>#N/A</v>
      </c>
      <c r="K18" s="139"/>
      <c r="L18" s="13" t="s">
        <v>62</v>
      </c>
      <c r="O18" s="140" t="e">
        <f t="shared" ref="O18" si="10">G18-P18</f>
        <v>#N/A</v>
      </c>
      <c r="P18" s="141" t="e">
        <f t="shared" ref="P18" si="11">H18</f>
        <v>#N/A</v>
      </c>
    </row>
    <row r="19" spans="1:16" ht="40.15" customHeight="1" x14ac:dyDescent="0.15">
      <c r="A19" s="139"/>
      <c r="B19" s="139"/>
      <c r="C19" s="139"/>
      <c r="D19" s="144"/>
      <c r="E19" s="139"/>
      <c r="F19" s="135"/>
      <c r="G19" s="137"/>
      <c r="H19" s="119"/>
      <c r="I19" s="121"/>
      <c r="J19" s="137"/>
      <c r="K19" s="139"/>
      <c r="L19" s="13" t="s">
        <v>63</v>
      </c>
      <c r="O19" s="140"/>
      <c r="P19" s="142"/>
    </row>
    <row r="20" spans="1:16" ht="40.15" customHeight="1" x14ac:dyDescent="0.15">
      <c r="A20" s="139"/>
      <c r="B20" s="138" t="e">
        <f>VLOOKUP(A20,謝金一覧!$A$4:$J$23,2,FALSE)</f>
        <v>#N/A</v>
      </c>
      <c r="C20" s="138" t="e">
        <f>VLOOKUP(A20,謝金一覧!$A$4:$J$23,3,FALSE)</f>
        <v>#N/A</v>
      </c>
      <c r="D20" s="143" t="str">
        <f>IF(A20="","",VLOOKUP(A20,謝金一覧!$A$4:$J$23,4,FALSE))</f>
        <v/>
      </c>
      <c r="E20" s="138" t="e">
        <f>VLOOKUP(A20,謝金一覧!$A$4:$J$23,5,FALSE)</f>
        <v>#N/A</v>
      </c>
      <c r="F20" s="134" t="e">
        <f>VLOOKUP(A20,謝金一覧!$A$4:$J$23,6,FALSE)</f>
        <v>#N/A</v>
      </c>
      <c r="G20" s="136" t="e">
        <f>VLOOKUP(A20,謝金一覧!$A$4:$J$23,7,FALSE)</f>
        <v>#N/A</v>
      </c>
      <c r="H20" s="118" t="e">
        <f>VLOOKUP(A20,謝金一覧!$A$4:$J$23,8,FALSE)</f>
        <v>#N/A</v>
      </c>
      <c r="I20" s="120" t="e">
        <f>VLOOKUP(A20,謝金一覧!$A$4:$J$23,9,FALSE)</f>
        <v>#N/A</v>
      </c>
      <c r="J20" s="136" t="e">
        <f>VLOOKUP(A20,謝金一覧!$A$4:$J$23,10,FALSE)</f>
        <v>#N/A</v>
      </c>
      <c r="K20" s="139"/>
      <c r="L20" s="13" t="s">
        <v>62</v>
      </c>
      <c r="O20" s="140" t="e">
        <f t="shared" ref="O20" si="12">G20-P20</f>
        <v>#N/A</v>
      </c>
      <c r="P20" s="141" t="e">
        <f t="shared" ref="P20" si="13">H20</f>
        <v>#N/A</v>
      </c>
    </row>
    <row r="21" spans="1:16" ht="40.15" customHeight="1" x14ac:dyDescent="0.15">
      <c r="A21" s="139"/>
      <c r="B21" s="139"/>
      <c r="C21" s="139"/>
      <c r="D21" s="144"/>
      <c r="E21" s="139"/>
      <c r="F21" s="135"/>
      <c r="G21" s="137"/>
      <c r="H21" s="119"/>
      <c r="I21" s="121"/>
      <c r="J21" s="137"/>
      <c r="K21" s="139"/>
      <c r="L21" s="13" t="s">
        <v>63</v>
      </c>
      <c r="O21" s="140"/>
      <c r="P21" s="142"/>
    </row>
    <row r="22" spans="1:16" ht="40.15" customHeight="1" x14ac:dyDescent="0.15">
      <c r="A22" s="139"/>
      <c r="B22" s="138" t="e">
        <f>VLOOKUP(A22,謝金一覧!$A$4:$J$23,2,FALSE)</f>
        <v>#N/A</v>
      </c>
      <c r="C22" s="138" t="e">
        <f>VLOOKUP(A22,謝金一覧!$A$4:$J$23,3,FALSE)</f>
        <v>#N/A</v>
      </c>
      <c r="D22" s="143" t="str">
        <f>IF(A22="","",VLOOKUP(A22,謝金一覧!$A$4:$J$23,4,FALSE))</f>
        <v/>
      </c>
      <c r="E22" s="138" t="e">
        <f>VLOOKUP(A22,謝金一覧!$A$4:$J$23,5,FALSE)</f>
        <v>#N/A</v>
      </c>
      <c r="F22" s="134" t="e">
        <f>VLOOKUP(A22,謝金一覧!$A$4:$J$23,6,FALSE)</f>
        <v>#N/A</v>
      </c>
      <c r="G22" s="136" t="e">
        <f>VLOOKUP(A22,謝金一覧!$A$4:$J$23,7,FALSE)</f>
        <v>#N/A</v>
      </c>
      <c r="H22" s="118" t="e">
        <f>VLOOKUP(A22,謝金一覧!$A$4:$J$23,8,FALSE)</f>
        <v>#N/A</v>
      </c>
      <c r="I22" s="120" t="e">
        <f>VLOOKUP(A22,謝金一覧!$A$4:$J$23,9,FALSE)</f>
        <v>#N/A</v>
      </c>
      <c r="J22" s="136" t="e">
        <f>VLOOKUP(A22,謝金一覧!$A$4:$J$23,10,FALSE)</f>
        <v>#N/A</v>
      </c>
      <c r="K22" s="139"/>
      <c r="L22" s="13" t="s">
        <v>62</v>
      </c>
      <c r="O22" s="140" t="e">
        <f t="shared" ref="O22" si="14">G22-P22</f>
        <v>#N/A</v>
      </c>
      <c r="P22" s="141" t="e">
        <f t="shared" ref="P22" si="15">H22</f>
        <v>#N/A</v>
      </c>
    </row>
    <row r="23" spans="1:16" ht="40.15" customHeight="1" x14ac:dyDescent="0.15">
      <c r="A23" s="139"/>
      <c r="B23" s="139"/>
      <c r="C23" s="139"/>
      <c r="D23" s="144"/>
      <c r="E23" s="139"/>
      <c r="F23" s="135"/>
      <c r="G23" s="137"/>
      <c r="H23" s="119"/>
      <c r="I23" s="121"/>
      <c r="J23" s="137"/>
      <c r="K23" s="139"/>
      <c r="L23" s="13" t="s">
        <v>63</v>
      </c>
      <c r="O23" s="140"/>
      <c r="P23" s="142"/>
    </row>
    <row r="24" spans="1:16" ht="40.15" customHeight="1" x14ac:dyDescent="0.15">
      <c r="A24" s="139"/>
      <c r="B24" s="138" t="e">
        <f>VLOOKUP(A24,謝金一覧!$A$4:$J$23,2,FALSE)</f>
        <v>#N/A</v>
      </c>
      <c r="C24" s="138" t="e">
        <f>VLOOKUP(A24,謝金一覧!$A$4:$J$23,3,FALSE)</f>
        <v>#N/A</v>
      </c>
      <c r="D24" s="143" t="str">
        <f>IF(A24="","",VLOOKUP(A24,謝金一覧!$A$4:$J$23,4,FALSE))</f>
        <v/>
      </c>
      <c r="E24" s="138" t="e">
        <f>VLOOKUP(A24,謝金一覧!$A$4:$J$23,5,FALSE)</f>
        <v>#N/A</v>
      </c>
      <c r="F24" s="134" t="e">
        <f>VLOOKUP(A24,謝金一覧!$A$4:$J$23,6,FALSE)</f>
        <v>#N/A</v>
      </c>
      <c r="G24" s="136" t="e">
        <f>VLOOKUP(A24,謝金一覧!$A$4:$J$23,7,FALSE)</f>
        <v>#N/A</v>
      </c>
      <c r="H24" s="118" t="e">
        <f>VLOOKUP(A24,謝金一覧!$A$4:$J$23,8,FALSE)</f>
        <v>#N/A</v>
      </c>
      <c r="I24" s="120" t="e">
        <f>VLOOKUP(A24,謝金一覧!$A$4:$J$23,9,FALSE)</f>
        <v>#N/A</v>
      </c>
      <c r="J24" s="136" t="e">
        <f>VLOOKUP(A24,謝金一覧!$A$4:$J$23,10,FALSE)</f>
        <v>#N/A</v>
      </c>
      <c r="K24" s="139"/>
      <c r="L24" s="13" t="s">
        <v>62</v>
      </c>
      <c r="O24" s="140" t="e">
        <f t="shared" ref="O24" si="16">G24-P24</f>
        <v>#N/A</v>
      </c>
      <c r="P24" s="141" t="e">
        <f t="shared" ref="P24" si="17">H24</f>
        <v>#N/A</v>
      </c>
    </row>
    <row r="25" spans="1:16" ht="40.15" customHeight="1" x14ac:dyDescent="0.15">
      <c r="A25" s="139"/>
      <c r="B25" s="139"/>
      <c r="C25" s="139"/>
      <c r="D25" s="144"/>
      <c r="E25" s="139"/>
      <c r="F25" s="135"/>
      <c r="G25" s="137"/>
      <c r="H25" s="119"/>
      <c r="I25" s="121"/>
      <c r="J25" s="137"/>
      <c r="K25" s="139"/>
      <c r="L25" s="13" t="s">
        <v>63</v>
      </c>
      <c r="O25" s="140"/>
      <c r="P25" s="142"/>
    </row>
    <row r="26" spans="1:16" ht="40.15" customHeight="1" x14ac:dyDescent="0.15">
      <c r="A26" s="139"/>
      <c r="B26" s="138" t="e">
        <f>VLOOKUP(A26,謝金一覧!$A$4:$J$23,2,FALSE)</f>
        <v>#N/A</v>
      </c>
      <c r="C26" s="138" t="e">
        <f>VLOOKUP(A26,謝金一覧!$A$4:$J$23,3,FALSE)</f>
        <v>#N/A</v>
      </c>
      <c r="D26" s="143" t="str">
        <f>IF(A26="","",VLOOKUP(A26,謝金一覧!$A$4:$J$23,4,FALSE))</f>
        <v/>
      </c>
      <c r="E26" s="138" t="e">
        <f>VLOOKUP(A26,謝金一覧!$A$4:$J$23,5,FALSE)</f>
        <v>#N/A</v>
      </c>
      <c r="F26" s="134" t="e">
        <f>VLOOKUP(A26,謝金一覧!$A$4:$J$23,6,FALSE)</f>
        <v>#N/A</v>
      </c>
      <c r="G26" s="136" t="e">
        <f>VLOOKUP(A26,謝金一覧!$A$4:$J$23,7,FALSE)</f>
        <v>#N/A</v>
      </c>
      <c r="H26" s="118" t="e">
        <f>VLOOKUP(A26,謝金一覧!$A$4:$J$23,8,FALSE)</f>
        <v>#N/A</v>
      </c>
      <c r="I26" s="120" t="e">
        <f>VLOOKUP(A26,謝金一覧!$A$4:$J$23,9,FALSE)</f>
        <v>#N/A</v>
      </c>
      <c r="J26" s="136" t="e">
        <f>VLOOKUP(A26,謝金一覧!$A$4:$J$23,10,FALSE)</f>
        <v>#N/A</v>
      </c>
      <c r="K26" s="139"/>
      <c r="L26" s="13" t="s">
        <v>62</v>
      </c>
      <c r="O26" s="140" t="e">
        <f t="shared" ref="O26" si="18">G26-P26</f>
        <v>#N/A</v>
      </c>
      <c r="P26" s="141" t="e">
        <f t="shared" ref="P26" si="19">H26</f>
        <v>#N/A</v>
      </c>
    </row>
    <row r="27" spans="1:16" ht="40.15" customHeight="1" x14ac:dyDescent="0.15">
      <c r="A27" s="139"/>
      <c r="B27" s="139"/>
      <c r="C27" s="139"/>
      <c r="D27" s="144"/>
      <c r="E27" s="139"/>
      <c r="F27" s="135"/>
      <c r="G27" s="137"/>
      <c r="H27" s="119"/>
      <c r="I27" s="121"/>
      <c r="J27" s="137"/>
      <c r="K27" s="139"/>
      <c r="L27" s="13" t="s">
        <v>63</v>
      </c>
      <c r="O27" s="140"/>
      <c r="P27" s="142"/>
    </row>
    <row r="28" spans="1:16" ht="40.15" customHeight="1" x14ac:dyDescent="0.15">
      <c r="A28" s="139"/>
      <c r="B28" s="138" t="e">
        <f>VLOOKUP(A28,謝金一覧!$A$4:$J$23,2,FALSE)</f>
        <v>#N/A</v>
      </c>
      <c r="C28" s="138" t="e">
        <f>VLOOKUP(A28,謝金一覧!$A$4:$J$23,3,FALSE)</f>
        <v>#N/A</v>
      </c>
      <c r="D28" s="143" t="str">
        <f>IF(A28="","",VLOOKUP(A28,謝金一覧!$A$4:$J$23,4,FALSE))</f>
        <v/>
      </c>
      <c r="E28" s="138" t="e">
        <f>VLOOKUP(A28,謝金一覧!$A$4:$J$23,5,FALSE)</f>
        <v>#N/A</v>
      </c>
      <c r="F28" s="134" t="e">
        <f>VLOOKUP(A28,謝金一覧!$A$4:$J$23,6,FALSE)</f>
        <v>#N/A</v>
      </c>
      <c r="G28" s="136" t="e">
        <f>VLOOKUP(A28,謝金一覧!$A$4:$J$23,7,FALSE)</f>
        <v>#N/A</v>
      </c>
      <c r="H28" s="118" t="e">
        <f>VLOOKUP(A28,謝金一覧!$A$4:$J$23,8,FALSE)</f>
        <v>#N/A</v>
      </c>
      <c r="I28" s="120" t="e">
        <f>VLOOKUP(A28,謝金一覧!$A$4:$J$23,9,FALSE)</f>
        <v>#N/A</v>
      </c>
      <c r="J28" s="136" t="e">
        <f>VLOOKUP(A28,謝金一覧!$A$4:$J$23,10,FALSE)</f>
        <v>#N/A</v>
      </c>
      <c r="K28" s="139"/>
      <c r="L28" s="13" t="s">
        <v>62</v>
      </c>
      <c r="O28" s="140" t="e">
        <f t="shared" ref="O28" si="20">G28-P28</f>
        <v>#N/A</v>
      </c>
      <c r="P28" s="141" t="e">
        <f t="shared" ref="P28" si="21">H28</f>
        <v>#N/A</v>
      </c>
    </row>
    <row r="29" spans="1:16" ht="40.15" customHeight="1" x14ac:dyDescent="0.15">
      <c r="A29" s="139"/>
      <c r="B29" s="139"/>
      <c r="C29" s="139"/>
      <c r="D29" s="144"/>
      <c r="E29" s="139"/>
      <c r="F29" s="135"/>
      <c r="G29" s="137"/>
      <c r="H29" s="119"/>
      <c r="I29" s="121"/>
      <c r="J29" s="137"/>
      <c r="K29" s="139"/>
      <c r="L29" s="13" t="s">
        <v>63</v>
      </c>
      <c r="O29" s="140"/>
      <c r="P29" s="142"/>
    </row>
    <row r="30" spans="1:16" ht="40.15" customHeight="1" x14ac:dyDescent="0.15">
      <c r="A30" s="139"/>
      <c r="B30" s="138" t="e">
        <f>VLOOKUP(A30,謝金一覧!$A$4:$J$23,2,FALSE)</f>
        <v>#N/A</v>
      </c>
      <c r="C30" s="138" t="e">
        <f>VLOOKUP(A30,謝金一覧!$A$4:$J$23,3,FALSE)</f>
        <v>#N/A</v>
      </c>
      <c r="D30" s="143" t="str">
        <f>IF(A30="","",VLOOKUP(A30,謝金一覧!$A$4:$J$23,4,FALSE))</f>
        <v/>
      </c>
      <c r="E30" s="138" t="e">
        <f>VLOOKUP(A30,謝金一覧!$A$4:$J$23,5,FALSE)</f>
        <v>#N/A</v>
      </c>
      <c r="F30" s="134" t="e">
        <f>VLOOKUP(A30,謝金一覧!$A$4:$J$23,6,FALSE)</f>
        <v>#N/A</v>
      </c>
      <c r="G30" s="136" t="e">
        <f>VLOOKUP(A30,謝金一覧!$A$4:$J$23,7,FALSE)</f>
        <v>#N/A</v>
      </c>
      <c r="H30" s="118" t="e">
        <f>VLOOKUP(A30,謝金一覧!$A$4:$J$23,8,FALSE)</f>
        <v>#N/A</v>
      </c>
      <c r="I30" s="120" t="e">
        <f>VLOOKUP(A30,謝金一覧!$A$4:$J$23,9,FALSE)</f>
        <v>#N/A</v>
      </c>
      <c r="J30" s="136" t="e">
        <f>VLOOKUP(A30,謝金一覧!$A$4:$J$23,10,FALSE)</f>
        <v>#N/A</v>
      </c>
      <c r="K30" s="139"/>
      <c r="L30" s="13" t="s">
        <v>62</v>
      </c>
      <c r="O30" s="140" t="e">
        <f t="shared" ref="O30" si="22">G30-P30</f>
        <v>#N/A</v>
      </c>
      <c r="P30" s="141" t="e">
        <f t="shared" ref="P30" si="23">H30</f>
        <v>#N/A</v>
      </c>
    </row>
    <row r="31" spans="1:16" ht="40.15" customHeight="1" x14ac:dyDescent="0.15">
      <c r="A31" s="139"/>
      <c r="B31" s="139"/>
      <c r="C31" s="139"/>
      <c r="D31" s="144"/>
      <c r="E31" s="139"/>
      <c r="F31" s="135"/>
      <c r="G31" s="137"/>
      <c r="H31" s="119"/>
      <c r="I31" s="121"/>
      <c r="J31" s="137"/>
      <c r="K31" s="139"/>
      <c r="L31" s="13" t="s">
        <v>63</v>
      </c>
      <c r="O31" s="140"/>
      <c r="P31" s="142"/>
    </row>
    <row r="32" spans="1:16" ht="40.15" customHeight="1" x14ac:dyDescent="0.15">
      <c r="A32" s="139"/>
      <c r="B32" s="138" t="e">
        <f>VLOOKUP(A32,謝金一覧!$A$4:$J$23,2,FALSE)</f>
        <v>#N/A</v>
      </c>
      <c r="C32" s="138" t="e">
        <f>VLOOKUP(A32,謝金一覧!$A$4:$J$23,3,FALSE)</f>
        <v>#N/A</v>
      </c>
      <c r="D32" s="143" t="str">
        <f>IF(A32="","",VLOOKUP(A32,謝金一覧!$A$4:$J$23,4,FALSE))</f>
        <v/>
      </c>
      <c r="E32" s="138" t="e">
        <f>VLOOKUP(A32,謝金一覧!$A$4:$J$23,5,FALSE)</f>
        <v>#N/A</v>
      </c>
      <c r="F32" s="134" t="e">
        <f>VLOOKUP(A32,謝金一覧!$A$4:$J$23,6,FALSE)</f>
        <v>#N/A</v>
      </c>
      <c r="G32" s="136" t="e">
        <f>VLOOKUP(A32,謝金一覧!$A$4:$J$23,7,FALSE)</f>
        <v>#N/A</v>
      </c>
      <c r="H32" s="118" t="e">
        <f>VLOOKUP(A32,謝金一覧!$A$4:$J$23,8,FALSE)</f>
        <v>#N/A</v>
      </c>
      <c r="I32" s="120" t="e">
        <f>VLOOKUP(A32,謝金一覧!$A$4:$J$23,9,FALSE)</f>
        <v>#N/A</v>
      </c>
      <c r="J32" s="136" t="e">
        <f>VLOOKUP(A32,謝金一覧!$A$4:$J$23,10,FALSE)</f>
        <v>#N/A</v>
      </c>
      <c r="K32" s="139"/>
      <c r="L32" s="13" t="s">
        <v>62</v>
      </c>
      <c r="O32" s="140" t="e">
        <f t="shared" ref="O32" si="24">G32-P32</f>
        <v>#N/A</v>
      </c>
      <c r="P32" s="141" t="e">
        <f t="shared" ref="P32" si="25">H32</f>
        <v>#N/A</v>
      </c>
    </row>
    <row r="33" spans="1:16" ht="40.15" customHeight="1" x14ac:dyDescent="0.15">
      <c r="A33" s="139"/>
      <c r="B33" s="139"/>
      <c r="C33" s="139"/>
      <c r="D33" s="144"/>
      <c r="E33" s="139"/>
      <c r="F33" s="135"/>
      <c r="G33" s="137"/>
      <c r="H33" s="119"/>
      <c r="I33" s="121"/>
      <c r="J33" s="137"/>
      <c r="K33" s="139"/>
      <c r="L33" s="13" t="s">
        <v>63</v>
      </c>
      <c r="O33" s="140"/>
      <c r="P33" s="142"/>
    </row>
    <row r="34" spans="1:16" ht="40.15" customHeight="1" x14ac:dyDescent="0.15">
      <c r="A34" s="139"/>
      <c r="B34" s="138" t="e">
        <f>VLOOKUP(A34,謝金一覧!$A$4:$J$23,2,FALSE)</f>
        <v>#N/A</v>
      </c>
      <c r="C34" s="138" t="e">
        <f>VLOOKUP(A34,謝金一覧!$A$4:$J$23,3,FALSE)</f>
        <v>#N/A</v>
      </c>
      <c r="D34" s="143" t="str">
        <f>IF(A34="","",VLOOKUP(A34,謝金一覧!$A$4:$J$23,4,FALSE))</f>
        <v/>
      </c>
      <c r="E34" s="138" t="e">
        <f>VLOOKUP(A34,謝金一覧!$A$4:$J$23,5,FALSE)</f>
        <v>#N/A</v>
      </c>
      <c r="F34" s="134" t="e">
        <f>VLOOKUP(A34,謝金一覧!$A$4:$J$23,6,FALSE)</f>
        <v>#N/A</v>
      </c>
      <c r="G34" s="136" t="e">
        <f>VLOOKUP(A34,謝金一覧!$A$4:$J$23,7,FALSE)</f>
        <v>#N/A</v>
      </c>
      <c r="H34" s="118" t="e">
        <f>VLOOKUP(A34,謝金一覧!$A$4:$J$23,8,FALSE)</f>
        <v>#N/A</v>
      </c>
      <c r="I34" s="120" t="e">
        <f>VLOOKUP(A34,謝金一覧!$A$4:$J$23,9,FALSE)</f>
        <v>#N/A</v>
      </c>
      <c r="J34" s="136" t="e">
        <f>VLOOKUP(A34,謝金一覧!$A$4:$J$23,10,FALSE)</f>
        <v>#N/A</v>
      </c>
      <c r="K34" s="139"/>
      <c r="L34" s="13" t="s">
        <v>62</v>
      </c>
      <c r="O34" s="140" t="e">
        <f t="shared" ref="O34" si="26">G34-P34</f>
        <v>#N/A</v>
      </c>
      <c r="P34" s="141" t="e">
        <f t="shared" ref="P34" si="27">H34</f>
        <v>#N/A</v>
      </c>
    </row>
    <row r="35" spans="1:16" ht="40.15" customHeight="1" x14ac:dyDescent="0.15">
      <c r="A35" s="139"/>
      <c r="B35" s="139"/>
      <c r="C35" s="139"/>
      <c r="D35" s="144"/>
      <c r="E35" s="139"/>
      <c r="F35" s="135"/>
      <c r="G35" s="137"/>
      <c r="H35" s="119"/>
      <c r="I35" s="121"/>
      <c r="J35" s="137"/>
      <c r="K35" s="139"/>
      <c r="L35" s="13" t="s">
        <v>63</v>
      </c>
      <c r="O35" s="140"/>
      <c r="P35" s="142"/>
    </row>
    <row r="36" spans="1:16" ht="40.15" customHeight="1" x14ac:dyDescent="0.15">
      <c r="A36" s="139"/>
      <c r="B36" s="138" t="e">
        <f>VLOOKUP(A36,謝金一覧!$A$4:$J$23,2,FALSE)</f>
        <v>#N/A</v>
      </c>
      <c r="C36" s="138" t="e">
        <f>VLOOKUP(A36,謝金一覧!$A$4:$J$23,3,FALSE)</f>
        <v>#N/A</v>
      </c>
      <c r="D36" s="143" t="str">
        <f>IF(A36="","",VLOOKUP(A36,謝金一覧!$A$4:$J$23,4,FALSE))</f>
        <v/>
      </c>
      <c r="E36" s="138" t="e">
        <f>VLOOKUP(A36,謝金一覧!$A$4:$J$23,5,FALSE)</f>
        <v>#N/A</v>
      </c>
      <c r="F36" s="134" t="e">
        <f>VLOOKUP(A36,謝金一覧!$A$4:$J$23,6,FALSE)</f>
        <v>#N/A</v>
      </c>
      <c r="G36" s="136" t="e">
        <f>VLOOKUP(A36,謝金一覧!$A$4:$J$23,7,FALSE)</f>
        <v>#N/A</v>
      </c>
      <c r="H36" s="118" t="e">
        <f>VLOOKUP(A36,謝金一覧!$A$4:$J$23,8,FALSE)</f>
        <v>#N/A</v>
      </c>
      <c r="I36" s="120" t="e">
        <f>VLOOKUP(A36,謝金一覧!$A$4:$J$23,9,FALSE)</f>
        <v>#N/A</v>
      </c>
      <c r="J36" s="136" t="e">
        <f>VLOOKUP(A36,謝金一覧!$A$4:$J$23,10,FALSE)</f>
        <v>#N/A</v>
      </c>
      <c r="K36" s="139"/>
      <c r="L36" s="13" t="s">
        <v>62</v>
      </c>
      <c r="O36" s="140" t="e">
        <f t="shared" ref="O36" si="28">G36-P36</f>
        <v>#N/A</v>
      </c>
      <c r="P36" s="141" t="e">
        <f t="shared" ref="P36" si="29">H36</f>
        <v>#N/A</v>
      </c>
    </row>
    <row r="37" spans="1:16" ht="40.15" customHeight="1" x14ac:dyDescent="0.15">
      <c r="A37" s="139"/>
      <c r="B37" s="139"/>
      <c r="C37" s="139"/>
      <c r="D37" s="144"/>
      <c r="E37" s="139"/>
      <c r="F37" s="135"/>
      <c r="G37" s="137"/>
      <c r="H37" s="119"/>
      <c r="I37" s="121"/>
      <c r="J37" s="137"/>
      <c r="K37" s="139"/>
      <c r="L37" s="13" t="s">
        <v>63</v>
      </c>
      <c r="O37" s="140"/>
      <c r="P37" s="142"/>
    </row>
    <row r="38" spans="1:16" ht="40.15" customHeight="1" x14ac:dyDescent="0.15">
      <c r="A38" s="139"/>
      <c r="B38" s="138" t="e">
        <f>VLOOKUP(A38,謝金一覧!$A$4:$J$23,2,FALSE)</f>
        <v>#N/A</v>
      </c>
      <c r="C38" s="138" t="e">
        <f>VLOOKUP(A38,謝金一覧!$A$4:$J$23,3,FALSE)</f>
        <v>#N/A</v>
      </c>
      <c r="D38" s="143" t="str">
        <f>IF(A38="","",VLOOKUP(A38,謝金一覧!$A$4:$J$23,4,FALSE))</f>
        <v/>
      </c>
      <c r="E38" s="138" t="e">
        <f>VLOOKUP(A38,謝金一覧!$A$4:$J$23,5,FALSE)</f>
        <v>#N/A</v>
      </c>
      <c r="F38" s="134" t="e">
        <f>VLOOKUP(A38,謝金一覧!$A$4:$J$23,6,FALSE)</f>
        <v>#N/A</v>
      </c>
      <c r="G38" s="136" t="e">
        <f>VLOOKUP(A38,謝金一覧!$A$4:$J$23,7,FALSE)</f>
        <v>#N/A</v>
      </c>
      <c r="H38" s="118" t="e">
        <f>VLOOKUP(A38,謝金一覧!$A$4:$J$23,8,FALSE)</f>
        <v>#N/A</v>
      </c>
      <c r="I38" s="120" t="e">
        <f>VLOOKUP(A38,謝金一覧!$A$4:$J$23,9,FALSE)</f>
        <v>#N/A</v>
      </c>
      <c r="J38" s="136" t="e">
        <f>VLOOKUP(A38,謝金一覧!$A$4:$J$23,10,FALSE)</f>
        <v>#N/A</v>
      </c>
      <c r="K38" s="139"/>
      <c r="L38" s="13" t="s">
        <v>62</v>
      </c>
      <c r="O38" s="140" t="e">
        <f t="shared" ref="O38" si="30">G38-P38</f>
        <v>#N/A</v>
      </c>
      <c r="P38" s="141" t="e">
        <f t="shared" ref="P38" si="31">H38</f>
        <v>#N/A</v>
      </c>
    </row>
    <row r="39" spans="1:16" ht="40.15" customHeight="1" x14ac:dyDescent="0.15">
      <c r="A39" s="139"/>
      <c r="B39" s="139"/>
      <c r="C39" s="139"/>
      <c r="D39" s="144"/>
      <c r="E39" s="139"/>
      <c r="F39" s="135"/>
      <c r="G39" s="137"/>
      <c r="H39" s="119"/>
      <c r="I39" s="121"/>
      <c r="J39" s="137"/>
      <c r="K39" s="139"/>
      <c r="L39" s="13" t="s">
        <v>63</v>
      </c>
      <c r="O39" s="140"/>
      <c r="P39" s="142"/>
    </row>
    <row r="40" spans="1:16" ht="40.15" customHeight="1" x14ac:dyDescent="0.15">
      <c r="A40" s="139"/>
      <c r="B40" s="138" t="e">
        <f>VLOOKUP(A40,謝金一覧!$A$4:$J$23,2,FALSE)</f>
        <v>#N/A</v>
      </c>
      <c r="C40" s="138" t="e">
        <f>VLOOKUP(A40,謝金一覧!$A$4:$J$23,3,FALSE)</f>
        <v>#N/A</v>
      </c>
      <c r="D40" s="143" t="str">
        <f>IF(A40="","",VLOOKUP(A40,謝金一覧!$A$4:$J$23,4,FALSE))</f>
        <v/>
      </c>
      <c r="E40" s="138" t="e">
        <f>VLOOKUP(A40,謝金一覧!$A$4:$J$23,5,FALSE)</f>
        <v>#N/A</v>
      </c>
      <c r="F40" s="134" t="e">
        <f>VLOOKUP(A40,謝金一覧!$A$4:$J$23,6,FALSE)</f>
        <v>#N/A</v>
      </c>
      <c r="G40" s="136" t="e">
        <f>VLOOKUP(A40,謝金一覧!$A$4:$J$23,7,FALSE)</f>
        <v>#N/A</v>
      </c>
      <c r="H40" s="118" t="e">
        <f>VLOOKUP(A40,謝金一覧!$A$4:$J$23,8,FALSE)</f>
        <v>#N/A</v>
      </c>
      <c r="I40" s="120" t="e">
        <f>VLOOKUP(A40,謝金一覧!$A$4:$J$23,9,FALSE)</f>
        <v>#N/A</v>
      </c>
      <c r="J40" s="136" t="e">
        <f>VLOOKUP(A40,謝金一覧!$A$4:$J$23,10,FALSE)</f>
        <v>#N/A</v>
      </c>
      <c r="K40" s="139"/>
      <c r="L40" s="13" t="s">
        <v>62</v>
      </c>
      <c r="O40" s="140" t="e">
        <f t="shared" ref="O40" si="32">G40-P40</f>
        <v>#N/A</v>
      </c>
      <c r="P40" s="141" t="e">
        <f t="shared" ref="P40" si="33">H40</f>
        <v>#N/A</v>
      </c>
    </row>
    <row r="41" spans="1:16" ht="40.15" customHeight="1" x14ac:dyDescent="0.15">
      <c r="A41" s="139"/>
      <c r="B41" s="139"/>
      <c r="C41" s="139"/>
      <c r="D41" s="144"/>
      <c r="E41" s="139"/>
      <c r="F41" s="135"/>
      <c r="G41" s="137"/>
      <c r="H41" s="119"/>
      <c r="I41" s="121"/>
      <c r="J41" s="137"/>
      <c r="K41" s="139"/>
      <c r="L41" s="13" t="s">
        <v>63</v>
      </c>
      <c r="O41" s="140"/>
      <c r="P41" s="142"/>
    </row>
    <row r="42" spans="1:16" ht="40.15" customHeight="1" x14ac:dyDescent="0.15">
      <c r="A42" s="139"/>
      <c r="B42" s="138" t="e">
        <f>VLOOKUP(A42,謝金一覧!$A$4:$J$23,2,FALSE)</f>
        <v>#N/A</v>
      </c>
      <c r="C42" s="138" t="e">
        <f>VLOOKUP(A42,謝金一覧!$A$4:$J$23,3,FALSE)</f>
        <v>#N/A</v>
      </c>
      <c r="D42" s="143" t="str">
        <f>IF(A42="","",VLOOKUP(A42,謝金一覧!$A$4:$J$23,4,FALSE))</f>
        <v/>
      </c>
      <c r="E42" s="138" t="e">
        <f>VLOOKUP(A42,謝金一覧!$A$4:$J$23,5,FALSE)</f>
        <v>#N/A</v>
      </c>
      <c r="F42" s="134" t="e">
        <f>VLOOKUP(A42,謝金一覧!$A$4:$J$23,6,FALSE)</f>
        <v>#N/A</v>
      </c>
      <c r="G42" s="136" t="e">
        <f>VLOOKUP(A42,謝金一覧!$A$4:$J$23,7,FALSE)</f>
        <v>#N/A</v>
      </c>
      <c r="H42" s="118" t="e">
        <f>VLOOKUP(A42,謝金一覧!$A$4:$J$23,8,FALSE)</f>
        <v>#N/A</v>
      </c>
      <c r="I42" s="120" t="e">
        <f>VLOOKUP(A42,謝金一覧!$A$4:$J$23,9,FALSE)</f>
        <v>#N/A</v>
      </c>
      <c r="J42" s="136" t="e">
        <f>VLOOKUP(A42,謝金一覧!$A$4:$J$23,10,FALSE)</f>
        <v>#N/A</v>
      </c>
      <c r="K42" s="139"/>
      <c r="L42" s="13" t="s">
        <v>62</v>
      </c>
      <c r="O42" s="140" t="e">
        <f t="shared" ref="O42" si="34">G42-P42</f>
        <v>#N/A</v>
      </c>
      <c r="P42" s="141" t="e">
        <f t="shared" ref="P42" si="35">H42</f>
        <v>#N/A</v>
      </c>
    </row>
    <row r="43" spans="1:16" ht="40.15" customHeight="1" x14ac:dyDescent="0.15">
      <c r="A43" s="139"/>
      <c r="B43" s="139"/>
      <c r="C43" s="139"/>
      <c r="D43" s="144"/>
      <c r="E43" s="139"/>
      <c r="F43" s="135"/>
      <c r="G43" s="137"/>
      <c r="H43" s="119"/>
      <c r="I43" s="121"/>
      <c r="J43" s="137"/>
      <c r="K43" s="139"/>
      <c r="L43" s="13" t="s">
        <v>63</v>
      </c>
      <c r="O43" s="140"/>
      <c r="P43" s="142"/>
    </row>
    <row r="44" spans="1:16" ht="40.15" customHeight="1" x14ac:dyDescent="0.15">
      <c r="A44" s="139"/>
      <c r="B44" s="138" t="e">
        <f>VLOOKUP(A44,謝金一覧!$A$4:$J$23,2,FALSE)</f>
        <v>#N/A</v>
      </c>
      <c r="C44" s="138" t="e">
        <f>VLOOKUP(A44,謝金一覧!$A$4:$J$23,3,FALSE)</f>
        <v>#N/A</v>
      </c>
      <c r="D44" s="143" t="str">
        <f>IF(A44="","",VLOOKUP(A44,謝金一覧!$A$4:$J$23,4,FALSE))</f>
        <v/>
      </c>
      <c r="E44" s="138" t="e">
        <f>VLOOKUP(A44,謝金一覧!$A$4:$J$23,5,FALSE)</f>
        <v>#N/A</v>
      </c>
      <c r="F44" s="134" t="e">
        <f>VLOOKUP(A44,謝金一覧!$A$4:$J$23,6,FALSE)</f>
        <v>#N/A</v>
      </c>
      <c r="G44" s="136" t="e">
        <f>VLOOKUP(A44,謝金一覧!$A$4:$J$23,7,FALSE)</f>
        <v>#N/A</v>
      </c>
      <c r="H44" s="118" t="e">
        <f>VLOOKUP(A44,謝金一覧!$A$4:$J$23,8,FALSE)</f>
        <v>#N/A</v>
      </c>
      <c r="I44" s="120" t="e">
        <f>VLOOKUP(A44,謝金一覧!$A$4:$J$23,9,FALSE)</f>
        <v>#N/A</v>
      </c>
      <c r="J44" s="136" t="e">
        <f>VLOOKUP(A44,謝金一覧!$A$4:$J$23,10,FALSE)</f>
        <v>#N/A</v>
      </c>
      <c r="K44" s="139"/>
      <c r="L44" s="13" t="s">
        <v>62</v>
      </c>
      <c r="O44" s="140" t="e">
        <f t="shared" ref="O44" si="36">G44-P44</f>
        <v>#N/A</v>
      </c>
      <c r="P44" s="141" t="e">
        <f t="shared" ref="P44" si="37">H44</f>
        <v>#N/A</v>
      </c>
    </row>
    <row r="45" spans="1:16" ht="40.15" customHeight="1" x14ac:dyDescent="0.15">
      <c r="A45" s="139"/>
      <c r="B45" s="139"/>
      <c r="C45" s="139"/>
      <c r="D45" s="144"/>
      <c r="E45" s="139"/>
      <c r="F45" s="135"/>
      <c r="G45" s="137"/>
      <c r="H45" s="119"/>
      <c r="I45" s="121"/>
      <c r="J45" s="137"/>
      <c r="K45" s="139"/>
      <c r="L45" s="13" t="s">
        <v>63</v>
      </c>
      <c r="O45" s="140"/>
      <c r="P45" s="142"/>
    </row>
  </sheetData>
  <mergeCells count="275">
    <mergeCell ref="J42:J43"/>
    <mergeCell ref="K42:K43"/>
    <mergeCell ref="O42:O43"/>
    <mergeCell ref="P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O44:O45"/>
    <mergeCell ref="P44:P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8:J39"/>
    <mergeCell ref="K38:K39"/>
    <mergeCell ref="O38:O39"/>
    <mergeCell ref="P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O40:O41"/>
    <mergeCell ref="P40:P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4:J35"/>
    <mergeCell ref="K34:K35"/>
    <mergeCell ref="O34:O35"/>
    <mergeCell ref="P34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O36:O37"/>
    <mergeCell ref="P36:P37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O30:O31"/>
    <mergeCell ref="P30:P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O32:O33"/>
    <mergeCell ref="P32:P33"/>
    <mergeCell ref="A28:A29"/>
    <mergeCell ref="B28:B29"/>
    <mergeCell ref="C28:C29"/>
    <mergeCell ref="D28:D29"/>
    <mergeCell ref="E28:E29"/>
    <mergeCell ref="F28:F29"/>
    <mergeCell ref="G28:G29"/>
    <mergeCell ref="K28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H28:H29"/>
    <mergeCell ref="I28:I29"/>
    <mergeCell ref="J28:J29"/>
    <mergeCell ref="O28:O29"/>
    <mergeCell ref="P28:P29"/>
    <mergeCell ref="J24:J25"/>
    <mergeCell ref="K24:K25"/>
    <mergeCell ref="O24:O25"/>
    <mergeCell ref="P24:P25"/>
    <mergeCell ref="H26:H27"/>
    <mergeCell ref="I26:I27"/>
    <mergeCell ref="J26:J27"/>
    <mergeCell ref="P26:P27"/>
    <mergeCell ref="K26:K27"/>
    <mergeCell ref="A26:A27"/>
    <mergeCell ref="B26:B27"/>
    <mergeCell ref="C26:C27"/>
    <mergeCell ref="D26:D27"/>
    <mergeCell ref="E26:E27"/>
    <mergeCell ref="F26:F27"/>
    <mergeCell ref="G26:G27"/>
    <mergeCell ref="P22:P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O22:O23"/>
    <mergeCell ref="O26:O27"/>
    <mergeCell ref="C18:C19"/>
    <mergeCell ref="D18:D19"/>
    <mergeCell ref="E18:E19"/>
    <mergeCell ref="F18:F19"/>
    <mergeCell ref="J20:J21"/>
    <mergeCell ref="K20:K21"/>
    <mergeCell ref="O20:O21"/>
    <mergeCell ref="P20:P21"/>
    <mergeCell ref="A22:A23"/>
    <mergeCell ref="B22:B23"/>
    <mergeCell ref="C22:C23"/>
    <mergeCell ref="D22:D23"/>
    <mergeCell ref="E22:E23"/>
    <mergeCell ref="F22:F23"/>
    <mergeCell ref="K16:K17"/>
    <mergeCell ref="O16:O17"/>
    <mergeCell ref="P16:P17"/>
    <mergeCell ref="P18:P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O18:O19"/>
    <mergeCell ref="A18:A19"/>
    <mergeCell ref="B18:B19"/>
    <mergeCell ref="A16:A17"/>
    <mergeCell ref="B16:B17"/>
    <mergeCell ref="C16:C17"/>
    <mergeCell ref="D16:D17"/>
    <mergeCell ref="E16:E17"/>
    <mergeCell ref="F16:F17"/>
    <mergeCell ref="G16:G17"/>
    <mergeCell ref="I14:I15"/>
    <mergeCell ref="J14:J15"/>
    <mergeCell ref="H16:H17"/>
    <mergeCell ref="I16:I17"/>
    <mergeCell ref="J16:J17"/>
    <mergeCell ref="K14:K15"/>
    <mergeCell ref="O14:O15"/>
    <mergeCell ref="P14:P15"/>
    <mergeCell ref="O12:O13"/>
    <mergeCell ref="P12:P13"/>
    <mergeCell ref="A14:A15"/>
    <mergeCell ref="B14:B15"/>
    <mergeCell ref="C14:C15"/>
    <mergeCell ref="D14:D15"/>
    <mergeCell ref="E14:E15"/>
    <mergeCell ref="F14:F15"/>
    <mergeCell ref="G14:G15"/>
    <mergeCell ref="H14:H15"/>
    <mergeCell ref="F12:F13"/>
    <mergeCell ref="G12:G13"/>
    <mergeCell ref="H12:H13"/>
    <mergeCell ref="I12:I13"/>
    <mergeCell ref="J12:J13"/>
    <mergeCell ref="K12:K13"/>
    <mergeCell ref="I10:I11"/>
    <mergeCell ref="J10:J11"/>
    <mergeCell ref="K10:K11"/>
    <mergeCell ref="O10:O11"/>
    <mergeCell ref="P10:P11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0:F11"/>
    <mergeCell ref="G10:G11"/>
    <mergeCell ref="H10:H11"/>
    <mergeCell ref="F8:F9"/>
    <mergeCell ref="G8:G9"/>
    <mergeCell ref="H8:H9"/>
    <mergeCell ref="J6:J7"/>
    <mergeCell ref="K6:K7"/>
    <mergeCell ref="O6:O7"/>
    <mergeCell ref="P6:P7"/>
    <mergeCell ref="A8:A9"/>
    <mergeCell ref="B8:B9"/>
    <mergeCell ref="C8:C9"/>
    <mergeCell ref="D8:D9"/>
    <mergeCell ref="E8:E9"/>
    <mergeCell ref="O8:O9"/>
    <mergeCell ref="P8:P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3:L4"/>
    <mergeCell ref="O3:O4"/>
    <mergeCell ref="F4:F5"/>
    <mergeCell ref="G4:G5"/>
    <mergeCell ref="H4:H5"/>
    <mergeCell ref="A1:L1"/>
    <mergeCell ref="A3:A5"/>
    <mergeCell ref="B3:B5"/>
    <mergeCell ref="C3:C5"/>
    <mergeCell ref="D3:D5"/>
    <mergeCell ref="E3:E5"/>
    <mergeCell ref="F3:H3"/>
    <mergeCell ref="I3:I5"/>
    <mergeCell ref="J3:J5"/>
    <mergeCell ref="K3:K5"/>
  </mergeCells>
  <phoneticPr fontId="1"/>
  <printOptions horizontalCentered="1"/>
  <pageMargins left="0.27559055118110237" right="0.27559055118110237" top="0.35433070866141736" bottom="0.51181102362204722" header="0.23622047244094491" footer="0.23622047244094491"/>
  <pageSetup paperSize="9" scale="72" fitToHeight="0" orientation="landscape" horizontalDpi="300" verticalDpi="300" r:id="rId1"/>
  <headerFooter>
    <oddFooter>&amp;C&amp;14&amp;P</oddFooter>
  </headerFooter>
  <rowBreaks count="3" manualBreakCount="3">
    <brk id="15" max="11" man="1"/>
    <brk id="25" max="11" man="1"/>
    <brk id="35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showZeros="0" view="pageBreakPreview" zoomScale="70" zoomScaleNormal="85" zoomScaleSheetLayoutView="70" workbookViewId="0">
      <selection activeCell="A2" sqref="A2"/>
    </sheetView>
  </sheetViews>
  <sheetFormatPr defaultColWidth="9" defaultRowHeight="24" customHeight="1" x14ac:dyDescent="0.15"/>
  <cols>
    <col min="1" max="1" width="4.875" style="2" bestFit="1" customWidth="1"/>
    <col min="2" max="2" width="16.375" style="2" customWidth="1"/>
    <col min="3" max="3" width="9.75" style="2" customWidth="1"/>
    <col min="4" max="4" width="11.375" style="2" bestFit="1" customWidth="1"/>
    <col min="5" max="5" width="3.625" style="2" customWidth="1"/>
    <col min="6" max="6" width="7.375" style="4" customWidth="1"/>
    <col min="7" max="7" width="10.25" style="7" customWidth="1"/>
    <col min="8" max="9" width="9.625" style="4" customWidth="1"/>
    <col min="10" max="10" width="12.375" style="7" customWidth="1"/>
    <col min="11" max="11" width="20.375" style="2" customWidth="1"/>
    <col min="12" max="12" width="63.375" style="2" customWidth="1"/>
    <col min="13" max="13" width="2.25" style="3" customWidth="1"/>
    <col min="14" max="14" width="5.625" style="3" bestFit="1" customWidth="1"/>
    <col min="15" max="48" width="9" style="3"/>
    <col min="49" max="16384" width="9" style="2"/>
  </cols>
  <sheetData>
    <row r="1" spans="1:48" s="6" customFormat="1" ht="41.25" customHeight="1" x14ac:dyDescent="0.15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5"/>
      <c r="N1" s="12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37.9" customHeight="1" x14ac:dyDescent="0.15">
      <c r="A2" s="3"/>
      <c r="B2" s="3"/>
      <c r="C2" s="3"/>
      <c r="D2" s="3"/>
      <c r="E2" s="3"/>
      <c r="F2" s="3"/>
      <c r="G2" s="5"/>
      <c r="H2" s="3"/>
      <c r="I2" s="3"/>
      <c r="J2" s="5"/>
      <c r="K2" s="3"/>
      <c r="L2" s="85" t="s">
        <v>64</v>
      </c>
      <c r="N2" s="123"/>
    </row>
    <row r="3" spans="1:48" ht="19.5" customHeight="1" x14ac:dyDescent="0.15">
      <c r="A3" s="122" t="s">
        <v>46</v>
      </c>
      <c r="B3" s="122" t="s">
        <v>47</v>
      </c>
      <c r="C3" s="129" t="s">
        <v>48</v>
      </c>
      <c r="D3" s="122" t="s">
        <v>49</v>
      </c>
      <c r="E3" s="130" t="s">
        <v>50</v>
      </c>
      <c r="F3" s="131" t="s">
        <v>51</v>
      </c>
      <c r="G3" s="132"/>
      <c r="H3" s="133"/>
      <c r="I3" s="124" t="s">
        <v>52</v>
      </c>
      <c r="J3" s="125" t="s">
        <v>53</v>
      </c>
      <c r="K3" s="124" t="s">
        <v>54</v>
      </c>
      <c r="L3" s="122" t="s">
        <v>55</v>
      </c>
      <c r="N3" s="2"/>
    </row>
    <row r="4" spans="1:48" ht="19.5" customHeight="1" x14ac:dyDescent="0.15">
      <c r="A4" s="122"/>
      <c r="B4" s="122"/>
      <c r="C4" s="129"/>
      <c r="D4" s="122"/>
      <c r="E4" s="130"/>
      <c r="F4" s="124" t="s">
        <v>56</v>
      </c>
      <c r="G4" s="125" t="s">
        <v>57</v>
      </c>
      <c r="H4" s="126" t="s">
        <v>58</v>
      </c>
      <c r="I4" s="124"/>
      <c r="J4" s="125"/>
      <c r="K4" s="124"/>
      <c r="L4" s="122"/>
      <c r="N4" s="2"/>
    </row>
    <row r="5" spans="1:48" ht="69" customHeight="1" thickBot="1" x14ac:dyDescent="0.2">
      <c r="A5" s="150"/>
      <c r="B5" s="150"/>
      <c r="C5" s="151"/>
      <c r="D5" s="150"/>
      <c r="E5" s="152"/>
      <c r="F5" s="146"/>
      <c r="G5" s="145"/>
      <c r="H5" s="161"/>
      <c r="I5" s="146"/>
      <c r="J5" s="145"/>
      <c r="K5" s="146"/>
      <c r="L5" s="10" t="s">
        <v>59</v>
      </c>
      <c r="O5" s="25" t="s">
        <v>60</v>
      </c>
      <c r="P5" s="25" t="s">
        <v>61</v>
      </c>
    </row>
    <row r="6" spans="1:48" ht="33.950000000000003" customHeight="1" thickTop="1" x14ac:dyDescent="0.15">
      <c r="A6" s="159" t="s">
        <v>65</v>
      </c>
      <c r="B6" s="147" t="s">
        <v>66</v>
      </c>
      <c r="C6" s="147" t="s">
        <v>67</v>
      </c>
      <c r="D6" s="149" t="s">
        <v>68</v>
      </c>
      <c r="E6" s="147">
        <v>4</v>
      </c>
      <c r="F6" s="155">
        <v>11000</v>
      </c>
      <c r="G6" s="157">
        <f>F6*E6</f>
        <v>44000</v>
      </c>
      <c r="H6" s="162">
        <v>4000</v>
      </c>
      <c r="I6" s="155">
        <v>2000</v>
      </c>
      <c r="J6" s="157">
        <f>G6-I6</f>
        <v>42000</v>
      </c>
      <c r="K6" s="153">
        <v>45522</v>
      </c>
      <c r="L6" s="11" t="s">
        <v>69</v>
      </c>
      <c r="O6" s="165">
        <f>G6-P6</f>
        <v>40000</v>
      </c>
      <c r="P6" s="165">
        <f>H6</f>
        <v>4000</v>
      </c>
    </row>
    <row r="7" spans="1:48" ht="33.950000000000003" customHeight="1" thickBot="1" x14ac:dyDescent="0.2">
      <c r="A7" s="160"/>
      <c r="B7" s="148"/>
      <c r="C7" s="148"/>
      <c r="D7" s="148"/>
      <c r="E7" s="148"/>
      <c r="F7" s="156"/>
      <c r="G7" s="158"/>
      <c r="H7" s="163"/>
      <c r="I7" s="156"/>
      <c r="J7" s="158"/>
      <c r="K7" s="154"/>
      <c r="L7" s="1" t="s">
        <v>70</v>
      </c>
      <c r="O7" s="166"/>
      <c r="P7" s="166"/>
    </row>
    <row r="8" spans="1:48" ht="40.15" customHeight="1" thickTop="1" x14ac:dyDescent="0.15">
      <c r="A8" s="138">
        <v>2</v>
      </c>
      <c r="B8" s="138"/>
      <c r="C8" s="138"/>
      <c r="D8" s="138" t="s">
        <v>71</v>
      </c>
      <c r="E8" s="138"/>
      <c r="F8" s="134"/>
      <c r="G8" s="136"/>
      <c r="H8" s="164">
        <v>0</v>
      </c>
      <c r="I8" s="120"/>
      <c r="J8" s="136"/>
      <c r="K8" s="138"/>
      <c r="L8" s="12" t="s">
        <v>62</v>
      </c>
      <c r="O8" s="140"/>
      <c r="P8" s="142"/>
    </row>
    <row r="9" spans="1:48" ht="40.15" customHeight="1" x14ac:dyDescent="0.15">
      <c r="A9" s="139"/>
      <c r="B9" s="139"/>
      <c r="C9" s="139"/>
      <c r="D9" s="139"/>
      <c r="E9" s="139"/>
      <c r="F9" s="135"/>
      <c r="G9" s="137"/>
      <c r="H9" s="119"/>
      <c r="I9" s="121"/>
      <c r="J9" s="137"/>
      <c r="K9" s="139"/>
      <c r="L9" s="13" t="s">
        <v>63</v>
      </c>
      <c r="O9" s="140"/>
      <c r="P9" s="142"/>
    </row>
    <row r="10" spans="1:48" ht="40.15" customHeight="1" x14ac:dyDescent="0.15">
      <c r="A10" s="139">
        <v>3</v>
      </c>
      <c r="B10" s="139"/>
      <c r="C10" s="139"/>
      <c r="D10" s="139" t="s">
        <v>71</v>
      </c>
      <c r="E10" s="139"/>
      <c r="F10" s="135"/>
      <c r="G10" s="137">
        <f>F10*E10</f>
        <v>0</v>
      </c>
      <c r="H10" s="167">
        <v>0</v>
      </c>
      <c r="I10" s="121">
        <f>+G10*O7</f>
        <v>0</v>
      </c>
      <c r="J10" s="137">
        <f>G10-I10</f>
        <v>0</v>
      </c>
      <c r="K10" s="139"/>
      <c r="L10" s="13" t="s">
        <v>62</v>
      </c>
      <c r="O10" s="140">
        <f>J10-P10</f>
        <v>0</v>
      </c>
      <c r="P10" s="142"/>
    </row>
    <row r="11" spans="1:48" ht="40.15" customHeight="1" x14ac:dyDescent="0.15">
      <c r="A11" s="139"/>
      <c r="B11" s="139"/>
      <c r="C11" s="139"/>
      <c r="D11" s="139"/>
      <c r="E11" s="139"/>
      <c r="F11" s="135"/>
      <c r="G11" s="137"/>
      <c r="H11" s="119"/>
      <c r="I11" s="121"/>
      <c r="J11" s="137"/>
      <c r="K11" s="139"/>
      <c r="L11" s="13" t="s">
        <v>63</v>
      </c>
      <c r="O11" s="140"/>
      <c r="P11" s="142"/>
    </row>
    <row r="12" spans="1:48" ht="40.15" customHeight="1" x14ac:dyDescent="0.15">
      <c r="A12" s="139">
        <v>4</v>
      </c>
      <c r="B12" s="139"/>
      <c r="C12" s="139"/>
      <c r="D12" s="139" t="s">
        <v>71</v>
      </c>
      <c r="E12" s="139"/>
      <c r="F12" s="135"/>
      <c r="G12" s="137">
        <f>F12*E12</f>
        <v>0</v>
      </c>
      <c r="H12" s="167">
        <v>0</v>
      </c>
      <c r="I12" s="121">
        <f>+G12*O9</f>
        <v>0</v>
      </c>
      <c r="J12" s="137">
        <f t="shared" ref="J12" si="0">G12-I12</f>
        <v>0</v>
      </c>
      <c r="K12" s="139"/>
      <c r="L12" s="13" t="s">
        <v>62</v>
      </c>
      <c r="O12" s="140">
        <f>J12-P12</f>
        <v>0</v>
      </c>
      <c r="P12" s="142"/>
    </row>
    <row r="13" spans="1:48" ht="40.15" customHeight="1" x14ac:dyDescent="0.15">
      <c r="A13" s="139"/>
      <c r="B13" s="139"/>
      <c r="C13" s="139"/>
      <c r="D13" s="139"/>
      <c r="E13" s="139"/>
      <c r="F13" s="135"/>
      <c r="G13" s="137"/>
      <c r="H13" s="119"/>
      <c r="I13" s="121"/>
      <c r="J13" s="137"/>
      <c r="K13" s="139"/>
      <c r="L13" s="13" t="s">
        <v>63</v>
      </c>
      <c r="O13" s="140"/>
      <c r="P13" s="142"/>
    </row>
    <row r="14" spans="1:48" ht="40.15" customHeight="1" x14ac:dyDescent="0.15">
      <c r="A14" s="139">
        <v>5</v>
      </c>
      <c r="B14" s="139"/>
      <c r="C14" s="139"/>
      <c r="D14" s="139" t="s">
        <v>71</v>
      </c>
      <c r="E14" s="139"/>
      <c r="F14" s="135"/>
      <c r="G14" s="137">
        <f>F14*E14</f>
        <v>0</v>
      </c>
      <c r="H14" s="167">
        <v>0</v>
      </c>
      <c r="I14" s="121">
        <f>+G14*O11</f>
        <v>0</v>
      </c>
      <c r="J14" s="137">
        <f t="shared" ref="J14" si="1">G14-I14</f>
        <v>0</v>
      </c>
      <c r="K14" s="139"/>
      <c r="L14" s="13" t="s">
        <v>62</v>
      </c>
      <c r="O14" s="140">
        <f>J14-P14</f>
        <v>0</v>
      </c>
      <c r="P14" s="142"/>
    </row>
    <row r="15" spans="1:48" ht="40.15" customHeight="1" x14ac:dyDescent="0.15">
      <c r="A15" s="139"/>
      <c r="B15" s="139"/>
      <c r="C15" s="139"/>
      <c r="D15" s="139"/>
      <c r="E15" s="139"/>
      <c r="F15" s="135"/>
      <c r="G15" s="137"/>
      <c r="H15" s="119"/>
      <c r="I15" s="121"/>
      <c r="J15" s="137"/>
      <c r="K15" s="139"/>
      <c r="L15" s="13" t="s">
        <v>63</v>
      </c>
      <c r="O15" s="140"/>
      <c r="P15" s="142"/>
    </row>
    <row r="16" spans="1:48" ht="40.15" customHeight="1" x14ac:dyDescent="0.15">
      <c r="A16" s="139">
        <v>6</v>
      </c>
      <c r="B16" s="139"/>
      <c r="C16" s="139"/>
      <c r="D16" s="139" t="s">
        <v>71</v>
      </c>
      <c r="E16" s="139"/>
      <c r="F16" s="135"/>
      <c r="G16" s="137">
        <f>F16*E16</f>
        <v>0</v>
      </c>
      <c r="H16" s="168">
        <v>0</v>
      </c>
      <c r="I16" s="121"/>
      <c r="J16" s="137"/>
      <c r="K16" s="139"/>
      <c r="L16" s="13" t="s">
        <v>62</v>
      </c>
      <c r="O16" s="140">
        <f>J16-P16</f>
        <v>0</v>
      </c>
      <c r="P16" s="142"/>
    </row>
    <row r="17" spans="1:16" ht="40.15" customHeight="1" x14ac:dyDescent="0.15">
      <c r="A17" s="139"/>
      <c r="B17" s="139"/>
      <c r="C17" s="139"/>
      <c r="D17" s="139"/>
      <c r="E17" s="139"/>
      <c r="F17" s="135"/>
      <c r="G17" s="137"/>
      <c r="H17" s="134"/>
      <c r="I17" s="121"/>
      <c r="J17" s="137"/>
      <c r="K17" s="139"/>
      <c r="L17" s="13" t="s">
        <v>63</v>
      </c>
      <c r="O17" s="140"/>
      <c r="P17" s="142"/>
    </row>
    <row r="18" spans="1:16" ht="40.15" customHeight="1" x14ac:dyDescent="0.15">
      <c r="A18" s="139">
        <v>7</v>
      </c>
      <c r="B18" s="139"/>
      <c r="C18" s="139"/>
      <c r="D18" s="139" t="s">
        <v>71</v>
      </c>
      <c r="E18" s="139"/>
      <c r="F18" s="135"/>
      <c r="G18" s="137">
        <f>F18*E18</f>
        <v>0</v>
      </c>
      <c r="H18" s="168">
        <v>0</v>
      </c>
      <c r="I18" s="121"/>
      <c r="J18" s="137"/>
      <c r="K18" s="139"/>
      <c r="L18" s="13" t="s">
        <v>62</v>
      </c>
      <c r="O18" s="140">
        <f>J18-P18</f>
        <v>0</v>
      </c>
      <c r="P18" s="142"/>
    </row>
    <row r="19" spans="1:16" ht="40.15" customHeight="1" x14ac:dyDescent="0.15">
      <c r="A19" s="139"/>
      <c r="B19" s="139"/>
      <c r="C19" s="139"/>
      <c r="D19" s="139"/>
      <c r="E19" s="139"/>
      <c r="F19" s="135"/>
      <c r="G19" s="137"/>
      <c r="H19" s="134"/>
      <c r="I19" s="121"/>
      <c r="J19" s="137"/>
      <c r="K19" s="139"/>
      <c r="L19" s="13" t="s">
        <v>63</v>
      </c>
      <c r="O19" s="140"/>
      <c r="P19" s="142"/>
    </row>
    <row r="20" spans="1:16" ht="40.15" customHeight="1" x14ac:dyDescent="0.15">
      <c r="A20" s="139">
        <v>8</v>
      </c>
      <c r="B20" s="139"/>
      <c r="C20" s="139"/>
      <c r="D20" s="139" t="s">
        <v>71</v>
      </c>
      <c r="E20" s="139"/>
      <c r="F20" s="135"/>
      <c r="G20" s="137">
        <f>F20*E20</f>
        <v>0</v>
      </c>
      <c r="H20" s="168">
        <v>0</v>
      </c>
      <c r="I20" s="121">
        <f>+G20*O17</f>
        <v>0</v>
      </c>
      <c r="J20" s="137">
        <f t="shared" ref="J20" si="2">G20-I20</f>
        <v>0</v>
      </c>
      <c r="K20" s="139"/>
      <c r="L20" s="13" t="s">
        <v>62</v>
      </c>
      <c r="O20" s="140">
        <f>J20-P20</f>
        <v>0</v>
      </c>
      <c r="P20" s="142"/>
    </row>
    <row r="21" spans="1:16" ht="40.15" customHeight="1" x14ac:dyDescent="0.15">
      <c r="A21" s="139"/>
      <c r="B21" s="139"/>
      <c r="C21" s="139"/>
      <c r="D21" s="139"/>
      <c r="E21" s="139"/>
      <c r="F21" s="135"/>
      <c r="G21" s="137"/>
      <c r="H21" s="134"/>
      <c r="I21" s="121"/>
      <c r="J21" s="137"/>
      <c r="K21" s="139"/>
      <c r="L21" s="13" t="s">
        <v>63</v>
      </c>
      <c r="O21" s="140"/>
      <c r="P21" s="142"/>
    </row>
    <row r="22" spans="1:16" ht="40.15" customHeight="1" x14ac:dyDescent="0.15">
      <c r="A22" s="139">
        <v>9</v>
      </c>
      <c r="B22" s="139"/>
      <c r="C22" s="139"/>
      <c r="D22" s="139" t="s">
        <v>71</v>
      </c>
      <c r="E22" s="139"/>
      <c r="F22" s="135"/>
      <c r="G22" s="137">
        <f>F22*E22</f>
        <v>0</v>
      </c>
      <c r="H22" s="168">
        <v>0</v>
      </c>
      <c r="I22" s="121">
        <f>+G22*O19</f>
        <v>0</v>
      </c>
      <c r="J22" s="137">
        <f t="shared" ref="J22" si="3">G22-I22</f>
        <v>0</v>
      </c>
      <c r="K22" s="139"/>
      <c r="L22" s="13" t="s">
        <v>62</v>
      </c>
      <c r="O22" s="140">
        <f>J22-P22</f>
        <v>0</v>
      </c>
      <c r="P22" s="142"/>
    </row>
    <row r="23" spans="1:16" ht="40.15" customHeight="1" x14ac:dyDescent="0.15">
      <c r="A23" s="139"/>
      <c r="B23" s="139"/>
      <c r="C23" s="139"/>
      <c r="D23" s="139"/>
      <c r="E23" s="139"/>
      <c r="F23" s="135"/>
      <c r="G23" s="137"/>
      <c r="H23" s="134"/>
      <c r="I23" s="121"/>
      <c r="J23" s="137"/>
      <c r="K23" s="139"/>
      <c r="L23" s="13" t="s">
        <v>63</v>
      </c>
      <c r="O23" s="140"/>
      <c r="P23" s="142"/>
    </row>
    <row r="24" spans="1:16" ht="40.15" customHeight="1" x14ac:dyDescent="0.15">
      <c r="A24" s="139">
        <v>10</v>
      </c>
      <c r="B24" s="139"/>
      <c r="C24" s="139"/>
      <c r="D24" s="139" t="s">
        <v>71</v>
      </c>
      <c r="E24" s="139"/>
      <c r="F24" s="135"/>
      <c r="G24" s="137">
        <f>F24*E24</f>
        <v>0</v>
      </c>
      <c r="H24" s="168">
        <v>0</v>
      </c>
      <c r="I24" s="121">
        <f>+G24*O21</f>
        <v>0</v>
      </c>
      <c r="J24" s="137">
        <f t="shared" ref="J24" si="4">G24-I24</f>
        <v>0</v>
      </c>
      <c r="K24" s="139"/>
      <c r="L24" s="13" t="s">
        <v>62</v>
      </c>
      <c r="O24" s="140">
        <f>J24-P24</f>
        <v>0</v>
      </c>
      <c r="P24" s="142"/>
    </row>
    <row r="25" spans="1:16" ht="40.15" customHeight="1" x14ac:dyDescent="0.15">
      <c r="A25" s="139"/>
      <c r="B25" s="139"/>
      <c r="C25" s="139"/>
      <c r="D25" s="139"/>
      <c r="E25" s="139"/>
      <c r="F25" s="135"/>
      <c r="G25" s="137"/>
      <c r="H25" s="134"/>
      <c r="I25" s="121"/>
      <c r="J25" s="137"/>
      <c r="K25" s="139"/>
      <c r="L25" s="13" t="s">
        <v>63</v>
      </c>
      <c r="O25" s="140"/>
      <c r="P25" s="142"/>
    </row>
  </sheetData>
  <mergeCells count="145">
    <mergeCell ref="O22:O23"/>
    <mergeCell ref="P22:P23"/>
    <mergeCell ref="J20:J21"/>
    <mergeCell ref="O24:O25"/>
    <mergeCell ref="P24:P25"/>
    <mergeCell ref="I24:I25"/>
    <mergeCell ref="J24:J25"/>
    <mergeCell ref="O18:O19"/>
    <mergeCell ref="F24:F25"/>
    <mergeCell ref="G24:G25"/>
    <mergeCell ref="F20:F21"/>
    <mergeCell ref="G20:G21"/>
    <mergeCell ref="P18:P19"/>
    <mergeCell ref="K20:K21"/>
    <mergeCell ref="O20:O21"/>
    <mergeCell ref="P20:P21"/>
    <mergeCell ref="K18:K19"/>
    <mergeCell ref="A24:A25"/>
    <mergeCell ref="A22:A23"/>
    <mergeCell ref="B22:B23"/>
    <mergeCell ref="C22:C23"/>
    <mergeCell ref="D22:D23"/>
    <mergeCell ref="K22:K23"/>
    <mergeCell ref="B24:B25"/>
    <mergeCell ref="C24:C25"/>
    <mergeCell ref="D24:D25"/>
    <mergeCell ref="E24:E25"/>
    <mergeCell ref="F22:F23"/>
    <mergeCell ref="G22:G23"/>
    <mergeCell ref="K24:K25"/>
    <mergeCell ref="I22:I23"/>
    <mergeCell ref="J22:J23"/>
    <mergeCell ref="E22:E23"/>
    <mergeCell ref="H22:H23"/>
    <mergeCell ref="H24:H25"/>
    <mergeCell ref="A20:A21"/>
    <mergeCell ref="B20:B21"/>
    <mergeCell ref="C20:C21"/>
    <mergeCell ref="D20:D21"/>
    <mergeCell ref="E20:E21"/>
    <mergeCell ref="I18:I19"/>
    <mergeCell ref="J18:J19"/>
    <mergeCell ref="F18:F19"/>
    <mergeCell ref="G18:G19"/>
    <mergeCell ref="I20:I21"/>
    <mergeCell ref="A18:A19"/>
    <mergeCell ref="B18:B19"/>
    <mergeCell ref="C18:C19"/>
    <mergeCell ref="D18:D19"/>
    <mergeCell ref="E18:E19"/>
    <mergeCell ref="H18:H19"/>
    <mergeCell ref="H20:H21"/>
    <mergeCell ref="A14:A15"/>
    <mergeCell ref="H14:H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F16:F17"/>
    <mergeCell ref="G16:G17"/>
    <mergeCell ref="H10:H11"/>
    <mergeCell ref="K10:K11"/>
    <mergeCell ref="F12:F13"/>
    <mergeCell ref="G12:G13"/>
    <mergeCell ref="H12:H13"/>
    <mergeCell ref="F10:F11"/>
    <mergeCell ref="K14:K15"/>
    <mergeCell ref="P16:P17"/>
    <mergeCell ref="H16:H17"/>
    <mergeCell ref="P14:P15"/>
    <mergeCell ref="I16:I17"/>
    <mergeCell ref="J16:J17"/>
    <mergeCell ref="O16:O17"/>
    <mergeCell ref="O14:O15"/>
    <mergeCell ref="I14:I15"/>
    <mergeCell ref="J14:J15"/>
    <mergeCell ref="F14:F15"/>
    <mergeCell ref="G14:G15"/>
    <mergeCell ref="K16:K17"/>
    <mergeCell ref="G10:G11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P6:P7"/>
    <mergeCell ref="I6:I7"/>
    <mergeCell ref="J6:J7"/>
    <mergeCell ref="P8:P9"/>
    <mergeCell ref="P10:P11"/>
    <mergeCell ref="I10:I11"/>
    <mergeCell ref="J10:J11"/>
    <mergeCell ref="O12:O13"/>
    <mergeCell ref="P12:P13"/>
    <mergeCell ref="I12:I13"/>
    <mergeCell ref="J12:J13"/>
    <mergeCell ref="K12:K13"/>
    <mergeCell ref="O10:O11"/>
    <mergeCell ref="O8:O9"/>
    <mergeCell ref="O6:O7"/>
    <mergeCell ref="N1:N2"/>
    <mergeCell ref="A8:A9"/>
    <mergeCell ref="B8:B9"/>
    <mergeCell ref="C8:C9"/>
    <mergeCell ref="D8:D9"/>
    <mergeCell ref="E8:E9"/>
    <mergeCell ref="F6:F7"/>
    <mergeCell ref="G6:G7"/>
    <mergeCell ref="A6:A7"/>
    <mergeCell ref="B6:B7"/>
    <mergeCell ref="E6:E7"/>
    <mergeCell ref="K8:K9"/>
    <mergeCell ref="A3:A5"/>
    <mergeCell ref="F3:H3"/>
    <mergeCell ref="H4:H5"/>
    <mergeCell ref="H6:H7"/>
    <mergeCell ref="F8:F9"/>
    <mergeCell ref="G8:G9"/>
    <mergeCell ref="I8:I9"/>
    <mergeCell ref="J8:J9"/>
    <mergeCell ref="H8:H9"/>
    <mergeCell ref="A1:L1"/>
    <mergeCell ref="G4:G5"/>
    <mergeCell ref="I3:I5"/>
    <mergeCell ref="J3:J5"/>
    <mergeCell ref="K3:K5"/>
    <mergeCell ref="L3:L4"/>
    <mergeCell ref="C6:C7"/>
    <mergeCell ref="D6:D7"/>
    <mergeCell ref="B3:B5"/>
    <mergeCell ref="C3:C5"/>
    <mergeCell ref="D3:D5"/>
    <mergeCell ref="E3:E5"/>
    <mergeCell ref="F4:F5"/>
    <mergeCell ref="K6:K7"/>
  </mergeCells>
  <phoneticPr fontId="1"/>
  <printOptions horizontalCentered="1"/>
  <pageMargins left="0.27559055118110237" right="0.27559055118110237" top="0.35433070866141736" bottom="0.51181102362204722" header="0.23622047244094491" footer="0.23622047244094491"/>
  <pageSetup paperSize="9" scale="72" fitToHeight="0" orientation="landscape" horizontalDpi="300" verticalDpi="300" r:id="rId1"/>
  <headerFooter>
    <oddFooter>&amp;C&amp;14&amp;P</oddFooter>
  </headerFooter>
  <rowBreaks count="2" manualBreakCount="2">
    <brk id="15" max="12" man="1"/>
    <brk id="26" max="12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4484-F721-4526-AE1F-FC64B34A78E6}">
  <sheetPr>
    <pageSetUpPr fitToPage="1"/>
  </sheetPr>
  <dimension ref="A1:BA55"/>
  <sheetViews>
    <sheetView showZeros="0" view="pageBreakPreview" zoomScale="70" zoomScaleNormal="85" zoomScaleSheetLayoutView="70" workbookViewId="0">
      <pane ySplit="5" topLeftCell="A6" activePane="bottomLeft" state="frozen"/>
      <selection pane="bottomLeft" activeCell="A2" sqref="A2"/>
    </sheetView>
  </sheetViews>
  <sheetFormatPr defaultColWidth="9" defaultRowHeight="24" customHeight="1" x14ac:dyDescent="0.15"/>
  <cols>
    <col min="1" max="1" width="4.875" style="2" bestFit="1" customWidth="1"/>
    <col min="2" max="2" width="13.375" style="2" customWidth="1"/>
    <col min="3" max="3" width="9.75" style="2" customWidth="1"/>
    <col min="4" max="4" width="11.375" style="2" bestFit="1" customWidth="1"/>
    <col min="5" max="5" width="3.625" style="2" customWidth="1"/>
    <col min="6" max="6" width="7.375" style="4" bestFit="1" customWidth="1"/>
    <col min="7" max="7" width="8.375" style="7" customWidth="1"/>
    <col min="8" max="8" width="6.375" style="4" customWidth="1"/>
    <col min="9" max="10" width="8.375" style="7" customWidth="1"/>
    <col min="11" max="11" width="7.375" style="4" customWidth="1"/>
    <col min="12" max="12" width="8.375" style="7" customWidth="1"/>
    <col min="13" max="14" width="7.375" style="4" customWidth="1"/>
    <col min="15" max="15" width="8.75" style="7" bestFit="1" customWidth="1"/>
    <col min="16" max="16" width="18.25" style="2" bestFit="1" customWidth="1"/>
    <col min="17" max="17" width="37.875" style="2" customWidth="1"/>
    <col min="18" max="18" width="2.25" style="3" customWidth="1"/>
    <col min="19" max="19" width="5.625" style="3" bestFit="1" customWidth="1"/>
    <col min="20" max="53" width="9" style="3"/>
    <col min="54" max="16384" width="9" style="2"/>
  </cols>
  <sheetData>
    <row r="1" spans="1:53" s="6" customFormat="1" ht="41.25" customHeight="1" x14ac:dyDescent="0.15">
      <c r="A1" s="169" t="s">
        <v>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5.85" customHeight="1" x14ac:dyDescent="0.15">
      <c r="A2" s="3"/>
      <c r="B2" s="3"/>
      <c r="C2" s="3"/>
      <c r="D2" s="3"/>
      <c r="E2" s="3"/>
      <c r="F2" s="3"/>
      <c r="G2" s="5"/>
      <c r="H2" s="3"/>
      <c r="I2" s="5"/>
      <c r="J2" s="5"/>
      <c r="K2" s="3"/>
      <c r="L2" s="5"/>
      <c r="M2" s="3"/>
      <c r="N2" s="3"/>
      <c r="O2" s="5"/>
      <c r="P2" s="170" t="s">
        <v>72</v>
      </c>
      <c r="Q2" s="170"/>
    </row>
    <row r="3" spans="1:53" ht="19.5" customHeight="1" x14ac:dyDescent="0.15">
      <c r="A3" s="122" t="s">
        <v>46</v>
      </c>
      <c r="B3" s="122" t="s">
        <v>47</v>
      </c>
      <c r="C3" s="129" t="s">
        <v>48</v>
      </c>
      <c r="D3" s="122" t="s">
        <v>49</v>
      </c>
      <c r="E3" s="130" t="s">
        <v>50</v>
      </c>
      <c r="F3" s="122" t="s">
        <v>43</v>
      </c>
      <c r="G3" s="122"/>
      <c r="H3" s="122"/>
      <c r="I3" s="122"/>
      <c r="J3" s="122"/>
      <c r="K3" s="131" t="s">
        <v>51</v>
      </c>
      <c r="L3" s="132"/>
      <c r="M3" s="133"/>
      <c r="N3" s="124" t="s">
        <v>52</v>
      </c>
      <c r="O3" s="125" t="s">
        <v>53</v>
      </c>
      <c r="P3" s="124" t="s">
        <v>54</v>
      </c>
      <c r="Q3" s="122" t="s">
        <v>73</v>
      </c>
      <c r="S3" s="2"/>
      <c r="T3" s="123"/>
    </row>
    <row r="4" spans="1:53" ht="19.5" customHeight="1" x14ac:dyDescent="0.15">
      <c r="A4" s="122"/>
      <c r="B4" s="122"/>
      <c r="C4" s="129"/>
      <c r="D4" s="122"/>
      <c r="E4" s="130"/>
      <c r="F4" s="171" t="s">
        <v>74</v>
      </c>
      <c r="G4" s="171"/>
      <c r="H4" s="171" t="s">
        <v>75</v>
      </c>
      <c r="I4" s="171"/>
      <c r="J4" s="125" t="s">
        <v>76</v>
      </c>
      <c r="K4" s="124" t="s">
        <v>56</v>
      </c>
      <c r="L4" s="125" t="s">
        <v>57</v>
      </c>
      <c r="M4" s="126" t="s">
        <v>77</v>
      </c>
      <c r="N4" s="124"/>
      <c r="O4" s="125"/>
      <c r="P4" s="124"/>
      <c r="Q4" s="122"/>
      <c r="S4" s="2"/>
      <c r="T4" s="123"/>
    </row>
    <row r="5" spans="1:53" ht="69" customHeight="1" x14ac:dyDescent="0.15">
      <c r="A5" s="122"/>
      <c r="B5" s="122"/>
      <c r="C5" s="129"/>
      <c r="D5" s="122"/>
      <c r="E5" s="130"/>
      <c r="F5" s="26" t="s">
        <v>78</v>
      </c>
      <c r="G5" s="27" t="s">
        <v>79</v>
      </c>
      <c r="H5" s="26" t="s">
        <v>80</v>
      </c>
      <c r="I5" s="27" t="s">
        <v>81</v>
      </c>
      <c r="J5" s="125"/>
      <c r="K5" s="124"/>
      <c r="L5" s="125"/>
      <c r="M5" s="127"/>
      <c r="N5" s="124"/>
      <c r="O5" s="125"/>
      <c r="P5" s="124"/>
      <c r="Q5" s="14" t="s">
        <v>59</v>
      </c>
      <c r="T5" s="87" t="s">
        <v>82</v>
      </c>
      <c r="U5" s="87" t="s">
        <v>61</v>
      </c>
    </row>
    <row r="6" spans="1:53" ht="33.75" customHeight="1" x14ac:dyDescent="0.15">
      <c r="A6" s="138"/>
      <c r="B6" s="138" t="str">
        <f>IF(A6="","",VLOOKUP(A6,謝金一覧!$A$4:$J$23,2,FALSE))</f>
        <v/>
      </c>
      <c r="C6" s="138" t="e">
        <f>VLOOKUP(A6,謝金一覧!$A$4:$J$23,3,FALSE)</f>
        <v>#N/A</v>
      </c>
      <c r="D6" s="143" t="e">
        <f>VLOOKUP(A6,謝金一覧!$A$4:$J$23,4,FALSE)</f>
        <v>#N/A</v>
      </c>
      <c r="E6" s="138" t="e">
        <f>VLOOKUP(A6,謝金一覧!$A$4:$J$23,5,FALSE)</f>
        <v>#N/A</v>
      </c>
      <c r="F6" s="134"/>
      <c r="G6" s="172">
        <f>F6*1</f>
        <v>0</v>
      </c>
      <c r="H6" s="134"/>
      <c r="I6" s="136" t="e">
        <f>H6*E6</f>
        <v>#N/A</v>
      </c>
      <c r="J6" s="136" t="e">
        <f>SUM(G6,I6)</f>
        <v>#N/A</v>
      </c>
      <c r="K6" s="134" t="e">
        <f>VLOOKUP(A6,謝金一覧!$A$4:$J$23,6,FALSE)</f>
        <v>#N/A</v>
      </c>
      <c r="L6" s="136" t="e">
        <f>VLOOKUP(A6,謝金一覧!$A$4:$J$23,7,FALSE)</f>
        <v>#N/A</v>
      </c>
      <c r="M6" s="118" t="e">
        <f>VLOOKUP(A6,謝金一覧!$A$4:$J$23,8,FALSE)</f>
        <v>#N/A</v>
      </c>
      <c r="N6" s="120" t="e">
        <f>VLOOKUP(A6,謝金一覧!$A$4:$J$23,9,FALSE)</f>
        <v>#N/A</v>
      </c>
      <c r="O6" s="136" t="e">
        <f>VLOOKUP(A6,謝金一覧!$A$4:$J$23,10,FALSE)</f>
        <v>#N/A</v>
      </c>
      <c r="P6" s="138"/>
      <c r="Q6" s="12" t="s">
        <v>62</v>
      </c>
      <c r="T6" s="140" t="e">
        <f>L6-U6</f>
        <v>#N/A</v>
      </c>
      <c r="U6" s="141" t="e">
        <f>M6</f>
        <v>#N/A</v>
      </c>
    </row>
    <row r="7" spans="1:53" ht="33.75" customHeight="1" x14ac:dyDescent="0.15">
      <c r="A7" s="139"/>
      <c r="B7" s="139"/>
      <c r="C7" s="139"/>
      <c r="D7" s="144"/>
      <c r="E7" s="139"/>
      <c r="F7" s="135"/>
      <c r="G7" s="173"/>
      <c r="H7" s="135"/>
      <c r="I7" s="137"/>
      <c r="J7" s="137"/>
      <c r="K7" s="135"/>
      <c r="L7" s="137"/>
      <c r="M7" s="119"/>
      <c r="N7" s="121"/>
      <c r="O7" s="137"/>
      <c r="P7" s="139"/>
      <c r="Q7" s="13" t="s">
        <v>63</v>
      </c>
      <c r="T7" s="140"/>
      <c r="U7" s="142"/>
    </row>
    <row r="8" spans="1:53" ht="33.75" customHeight="1" x14ac:dyDescent="0.15">
      <c r="A8" s="139"/>
      <c r="B8" s="138" t="str">
        <f>IF(A8="","",VLOOKUP(A8,謝金一覧!$A$4:$J$23,2,FALSE))</f>
        <v/>
      </c>
      <c r="C8" s="138" t="e">
        <f>VLOOKUP(A8,謝金一覧!$A$4:$J$23,3,FALSE)</f>
        <v>#N/A</v>
      </c>
      <c r="D8" s="143" t="e">
        <f>VLOOKUP(A8,謝金一覧!$A$4:$J$23,4,FALSE)</f>
        <v>#N/A</v>
      </c>
      <c r="E8" s="138" t="e">
        <f>VLOOKUP(A8,謝金一覧!$A$4:$J$23,5,FALSE)</f>
        <v>#N/A</v>
      </c>
      <c r="F8" s="134"/>
      <c r="G8" s="172">
        <f t="shared" ref="G8" si="0">F8*1</f>
        <v>0</v>
      </c>
      <c r="H8" s="134"/>
      <c r="I8" s="136" t="e">
        <f t="shared" ref="I8" si="1">H8*E8</f>
        <v>#N/A</v>
      </c>
      <c r="J8" s="136" t="e">
        <f t="shared" ref="J8" si="2">SUM(G8,I8)</f>
        <v>#N/A</v>
      </c>
      <c r="K8" s="134" t="e">
        <f>VLOOKUP(A8,謝金一覧!$A$4:$J$23,6,FALSE)</f>
        <v>#N/A</v>
      </c>
      <c r="L8" s="136" t="e">
        <f>VLOOKUP(A8,謝金一覧!$A$4:$J$23,7,FALSE)</f>
        <v>#N/A</v>
      </c>
      <c r="M8" s="118" t="e">
        <f>VLOOKUP(A8,謝金一覧!$A$4:$J$23,8,FALSE)</f>
        <v>#N/A</v>
      </c>
      <c r="N8" s="120" t="e">
        <f>VLOOKUP(A8,謝金一覧!$A$4:$J$23,9,FALSE)</f>
        <v>#N/A</v>
      </c>
      <c r="O8" s="136" t="e">
        <f>VLOOKUP(A8,謝金一覧!$A$4:$J$23,10,FALSE)</f>
        <v>#N/A</v>
      </c>
      <c r="P8" s="139"/>
      <c r="Q8" s="13" t="s">
        <v>62</v>
      </c>
      <c r="T8" s="140" t="e">
        <f t="shared" ref="T8" si="3">L8-U8</f>
        <v>#N/A</v>
      </c>
      <c r="U8" s="141" t="e">
        <f t="shared" ref="U8" si="4">M8</f>
        <v>#N/A</v>
      </c>
    </row>
    <row r="9" spans="1:53" ht="33.75" customHeight="1" x14ac:dyDescent="0.15">
      <c r="A9" s="139"/>
      <c r="B9" s="139"/>
      <c r="C9" s="139"/>
      <c r="D9" s="144"/>
      <c r="E9" s="139"/>
      <c r="F9" s="135"/>
      <c r="G9" s="173"/>
      <c r="H9" s="135"/>
      <c r="I9" s="137"/>
      <c r="J9" s="137"/>
      <c r="K9" s="135"/>
      <c r="L9" s="137"/>
      <c r="M9" s="119"/>
      <c r="N9" s="121"/>
      <c r="O9" s="137"/>
      <c r="P9" s="139"/>
      <c r="Q9" s="13" t="s">
        <v>63</v>
      </c>
      <c r="T9" s="140"/>
      <c r="U9" s="142"/>
    </row>
    <row r="10" spans="1:53" ht="33.75" customHeight="1" x14ac:dyDescent="0.15">
      <c r="A10" s="139"/>
      <c r="B10" s="138" t="str">
        <f>IF(A10="","",VLOOKUP(A10,謝金一覧!$A$4:$J$23,2,FALSE))</f>
        <v/>
      </c>
      <c r="C10" s="138" t="e">
        <f>VLOOKUP(A10,謝金一覧!$A$4:$J$23,3,FALSE)</f>
        <v>#N/A</v>
      </c>
      <c r="D10" s="143" t="e">
        <f>VLOOKUP(A10,謝金一覧!$A$4:$J$23,4,FALSE)</f>
        <v>#N/A</v>
      </c>
      <c r="E10" s="138" t="e">
        <f>VLOOKUP(A10,謝金一覧!$A$4:$J$23,5,FALSE)</f>
        <v>#N/A</v>
      </c>
      <c r="F10" s="134"/>
      <c r="G10" s="172">
        <f t="shared" ref="G10" si="5">F10*1</f>
        <v>0</v>
      </c>
      <c r="H10" s="134"/>
      <c r="I10" s="136" t="e">
        <f t="shared" ref="I10" si="6">H10*E10</f>
        <v>#N/A</v>
      </c>
      <c r="J10" s="136" t="e">
        <f t="shared" ref="J10" si="7">SUM(G10,I10)</f>
        <v>#N/A</v>
      </c>
      <c r="K10" s="134" t="e">
        <f>VLOOKUP(A10,謝金一覧!$A$4:$J$23,6,FALSE)</f>
        <v>#N/A</v>
      </c>
      <c r="L10" s="136" t="e">
        <f>VLOOKUP(A10,謝金一覧!$A$4:$J$23,7,FALSE)</f>
        <v>#N/A</v>
      </c>
      <c r="M10" s="118" t="e">
        <f>VLOOKUP(A10,謝金一覧!$A$4:$J$23,8,FALSE)</f>
        <v>#N/A</v>
      </c>
      <c r="N10" s="120" t="e">
        <f>VLOOKUP(A10,謝金一覧!$A$4:$J$23,9,FALSE)</f>
        <v>#N/A</v>
      </c>
      <c r="O10" s="136" t="e">
        <f>VLOOKUP(A10,謝金一覧!$A$4:$J$23,10,FALSE)</f>
        <v>#N/A</v>
      </c>
      <c r="P10" s="139"/>
      <c r="Q10" s="13" t="s">
        <v>62</v>
      </c>
      <c r="T10" s="140" t="e">
        <f t="shared" ref="T10" si="8">L10-U10</f>
        <v>#N/A</v>
      </c>
      <c r="U10" s="141" t="e">
        <f t="shared" ref="U10" si="9">M10</f>
        <v>#N/A</v>
      </c>
    </row>
    <row r="11" spans="1:53" ht="33.75" customHeight="1" x14ac:dyDescent="0.15">
      <c r="A11" s="139"/>
      <c r="B11" s="139"/>
      <c r="C11" s="139"/>
      <c r="D11" s="144"/>
      <c r="E11" s="139"/>
      <c r="F11" s="135"/>
      <c r="G11" s="173"/>
      <c r="H11" s="135"/>
      <c r="I11" s="137"/>
      <c r="J11" s="137"/>
      <c r="K11" s="135"/>
      <c r="L11" s="137"/>
      <c r="M11" s="119"/>
      <c r="N11" s="121"/>
      <c r="O11" s="137"/>
      <c r="P11" s="139"/>
      <c r="Q11" s="13" t="s">
        <v>63</v>
      </c>
      <c r="T11" s="140"/>
      <c r="U11" s="142"/>
    </row>
    <row r="12" spans="1:53" ht="33.75" customHeight="1" x14ac:dyDescent="0.15">
      <c r="A12" s="139"/>
      <c r="B12" s="138" t="str">
        <f>IF(A12="","",VLOOKUP(A12,謝金一覧!$A$4:$J$23,2,FALSE))</f>
        <v/>
      </c>
      <c r="C12" s="138" t="e">
        <f>VLOOKUP(A12,謝金一覧!$A$4:$J$23,3,FALSE)</f>
        <v>#N/A</v>
      </c>
      <c r="D12" s="143" t="e">
        <f>VLOOKUP(A12,謝金一覧!$A$4:$J$23,4,FALSE)</f>
        <v>#N/A</v>
      </c>
      <c r="E12" s="138" t="e">
        <f>VLOOKUP(A12,謝金一覧!$A$4:$J$23,5,FALSE)</f>
        <v>#N/A</v>
      </c>
      <c r="F12" s="134"/>
      <c r="G12" s="172">
        <f t="shared" ref="G12" si="10">F12*1</f>
        <v>0</v>
      </c>
      <c r="H12" s="134"/>
      <c r="I12" s="136" t="e">
        <f t="shared" ref="I12" si="11">H12*E12</f>
        <v>#N/A</v>
      </c>
      <c r="J12" s="136" t="e">
        <f t="shared" ref="J12" si="12">SUM(G12,I12)</f>
        <v>#N/A</v>
      </c>
      <c r="K12" s="134" t="e">
        <f>VLOOKUP(A12,謝金一覧!$A$4:$J$23,6,FALSE)</f>
        <v>#N/A</v>
      </c>
      <c r="L12" s="136" t="e">
        <f>VLOOKUP(A12,謝金一覧!$A$4:$J$23,7,FALSE)</f>
        <v>#N/A</v>
      </c>
      <c r="M12" s="118" t="e">
        <f>VLOOKUP(A12,謝金一覧!$A$4:$J$23,8,FALSE)</f>
        <v>#N/A</v>
      </c>
      <c r="N12" s="120" t="e">
        <f>VLOOKUP(A12,謝金一覧!$A$4:$J$23,9,FALSE)</f>
        <v>#N/A</v>
      </c>
      <c r="O12" s="136" t="e">
        <f>VLOOKUP(A12,謝金一覧!$A$4:$J$23,10,FALSE)</f>
        <v>#N/A</v>
      </c>
      <c r="P12" s="139"/>
      <c r="Q12" s="13" t="s">
        <v>62</v>
      </c>
      <c r="T12" s="140" t="e">
        <f t="shared" ref="T12" si="13">L12-U12</f>
        <v>#N/A</v>
      </c>
      <c r="U12" s="141" t="e">
        <f t="shared" ref="U12" si="14">M12</f>
        <v>#N/A</v>
      </c>
    </row>
    <row r="13" spans="1:53" ht="33.75" customHeight="1" x14ac:dyDescent="0.15">
      <c r="A13" s="139"/>
      <c r="B13" s="139"/>
      <c r="C13" s="139"/>
      <c r="D13" s="144"/>
      <c r="E13" s="139"/>
      <c r="F13" s="135"/>
      <c r="G13" s="173"/>
      <c r="H13" s="135"/>
      <c r="I13" s="137"/>
      <c r="J13" s="137"/>
      <c r="K13" s="135"/>
      <c r="L13" s="137"/>
      <c r="M13" s="119"/>
      <c r="N13" s="121"/>
      <c r="O13" s="137"/>
      <c r="P13" s="139"/>
      <c r="Q13" s="13" t="s">
        <v>63</v>
      </c>
      <c r="T13" s="140"/>
      <c r="U13" s="142"/>
    </row>
    <row r="14" spans="1:53" ht="33.75" customHeight="1" x14ac:dyDescent="0.15">
      <c r="A14" s="139"/>
      <c r="B14" s="138" t="str">
        <f>IF(A14="","",VLOOKUP(A14,謝金一覧!$A$4:$J$23,2,FALSE))</f>
        <v/>
      </c>
      <c r="C14" s="138" t="e">
        <f>VLOOKUP(A14,謝金一覧!$A$4:$J$23,3,FALSE)</f>
        <v>#N/A</v>
      </c>
      <c r="D14" s="143" t="e">
        <f>VLOOKUP(A14,謝金一覧!$A$4:$J$23,4,FALSE)</f>
        <v>#N/A</v>
      </c>
      <c r="E14" s="138" t="e">
        <f>VLOOKUP(A14,謝金一覧!$A$4:$J$23,5,FALSE)</f>
        <v>#N/A</v>
      </c>
      <c r="F14" s="134"/>
      <c r="G14" s="172">
        <f t="shared" ref="G14" si="15">F14*1</f>
        <v>0</v>
      </c>
      <c r="H14" s="134"/>
      <c r="I14" s="136" t="e">
        <f t="shared" ref="I14" si="16">H14*E14</f>
        <v>#N/A</v>
      </c>
      <c r="J14" s="136" t="e">
        <f t="shared" ref="J14" si="17">SUM(G14,I14)</f>
        <v>#N/A</v>
      </c>
      <c r="K14" s="134" t="e">
        <f>VLOOKUP(A14,謝金一覧!$A$4:$J$23,6,FALSE)</f>
        <v>#N/A</v>
      </c>
      <c r="L14" s="136" t="e">
        <f>VLOOKUP(A14,謝金一覧!$A$4:$J$23,7,FALSE)</f>
        <v>#N/A</v>
      </c>
      <c r="M14" s="118" t="e">
        <f>VLOOKUP(A14,謝金一覧!$A$4:$J$23,8,FALSE)</f>
        <v>#N/A</v>
      </c>
      <c r="N14" s="120" t="e">
        <f>VLOOKUP(A14,謝金一覧!$A$4:$J$23,9,FALSE)</f>
        <v>#N/A</v>
      </c>
      <c r="O14" s="136" t="e">
        <f>VLOOKUP(A14,謝金一覧!$A$4:$J$23,10,FALSE)</f>
        <v>#N/A</v>
      </c>
      <c r="P14" s="139"/>
      <c r="Q14" s="13" t="s">
        <v>62</v>
      </c>
      <c r="T14" s="140" t="e">
        <f t="shared" ref="T14" si="18">L14-U14</f>
        <v>#N/A</v>
      </c>
      <c r="U14" s="141" t="e">
        <f t="shared" ref="U14" si="19">M14</f>
        <v>#N/A</v>
      </c>
    </row>
    <row r="15" spans="1:53" ht="33.75" customHeight="1" x14ac:dyDescent="0.15">
      <c r="A15" s="139"/>
      <c r="B15" s="139"/>
      <c r="C15" s="139"/>
      <c r="D15" s="144"/>
      <c r="E15" s="139"/>
      <c r="F15" s="135"/>
      <c r="G15" s="173"/>
      <c r="H15" s="135"/>
      <c r="I15" s="137"/>
      <c r="J15" s="137"/>
      <c r="K15" s="135"/>
      <c r="L15" s="137"/>
      <c r="M15" s="119"/>
      <c r="N15" s="121"/>
      <c r="O15" s="137"/>
      <c r="P15" s="139"/>
      <c r="Q15" s="13" t="s">
        <v>63</v>
      </c>
      <c r="T15" s="140"/>
      <c r="U15" s="142"/>
    </row>
    <row r="16" spans="1:53" ht="33.75" customHeight="1" x14ac:dyDescent="0.15">
      <c r="A16" s="139"/>
      <c r="B16" s="138" t="str">
        <f>IF(A16="","",VLOOKUP(A16,謝金一覧!$A$4:$J$23,2,FALSE))</f>
        <v/>
      </c>
      <c r="C16" s="138" t="e">
        <f>VLOOKUP(A16,謝金一覧!$A$4:$J$23,3,FALSE)</f>
        <v>#N/A</v>
      </c>
      <c r="D16" s="143" t="e">
        <f>VLOOKUP(A16,謝金一覧!$A$4:$J$23,4,FALSE)</f>
        <v>#N/A</v>
      </c>
      <c r="E16" s="138" t="e">
        <f>VLOOKUP(A16,謝金一覧!$A$4:$J$23,5,FALSE)</f>
        <v>#N/A</v>
      </c>
      <c r="F16" s="134"/>
      <c r="G16" s="172">
        <f t="shared" ref="G16" si="20">F16*1</f>
        <v>0</v>
      </c>
      <c r="H16" s="134"/>
      <c r="I16" s="136" t="e">
        <f t="shared" ref="I16" si="21">H16*E16</f>
        <v>#N/A</v>
      </c>
      <c r="J16" s="136" t="e">
        <f t="shared" ref="J16" si="22">SUM(G16,I16)</f>
        <v>#N/A</v>
      </c>
      <c r="K16" s="134" t="e">
        <f>VLOOKUP(A16,謝金一覧!$A$4:$J$23,6,FALSE)</f>
        <v>#N/A</v>
      </c>
      <c r="L16" s="136" t="e">
        <f>VLOOKUP(A16,謝金一覧!$A$4:$J$23,7,FALSE)</f>
        <v>#N/A</v>
      </c>
      <c r="M16" s="118" t="e">
        <f>VLOOKUP(A16,謝金一覧!$A$4:$J$23,8,FALSE)</f>
        <v>#N/A</v>
      </c>
      <c r="N16" s="120" t="e">
        <f>VLOOKUP(A16,謝金一覧!$A$4:$J$23,9,FALSE)</f>
        <v>#N/A</v>
      </c>
      <c r="O16" s="136" t="e">
        <f>VLOOKUP(A16,謝金一覧!$A$4:$J$23,10,FALSE)</f>
        <v>#N/A</v>
      </c>
      <c r="P16" s="139"/>
      <c r="Q16" s="13" t="s">
        <v>62</v>
      </c>
      <c r="T16" s="140" t="e">
        <f t="shared" ref="T16" si="23">L16-U16</f>
        <v>#N/A</v>
      </c>
      <c r="U16" s="141" t="e">
        <f t="shared" ref="U16" si="24">M16</f>
        <v>#N/A</v>
      </c>
    </row>
    <row r="17" spans="1:21" ht="33.75" customHeight="1" x14ac:dyDescent="0.15">
      <c r="A17" s="139"/>
      <c r="B17" s="139"/>
      <c r="C17" s="139"/>
      <c r="D17" s="144"/>
      <c r="E17" s="139"/>
      <c r="F17" s="135"/>
      <c r="G17" s="173"/>
      <c r="H17" s="135"/>
      <c r="I17" s="137"/>
      <c r="J17" s="137"/>
      <c r="K17" s="135"/>
      <c r="L17" s="137"/>
      <c r="M17" s="119"/>
      <c r="N17" s="121"/>
      <c r="O17" s="137"/>
      <c r="P17" s="139"/>
      <c r="Q17" s="13" t="s">
        <v>63</v>
      </c>
      <c r="T17" s="140"/>
      <c r="U17" s="142"/>
    </row>
    <row r="18" spans="1:21" ht="33.75" customHeight="1" x14ac:dyDescent="0.15">
      <c r="A18" s="139"/>
      <c r="B18" s="138" t="str">
        <f>IF(A18="","",VLOOKUP(A18,謝金一覧!$A$4:$J$23,2,FALSE))</f>
        <v/>
      </c>
      <c r="C18" s="138" t="e">
        <f>VLOOKUP(A18,謝金一覧!$A$4:$J$23,3,FALSE)</f>
        <v>#N/A</v>
      </c>
      <c r="D18" s="143" t="e">
        <f>VLOOKUP(A18,謝金一覧!$A$4:$J$23,4,FALSE)</f>
        <v>#N/A</v>
      </c>
      <c r="E18" s="138" t="e">
        <f>VLOOKUP(A18,謝金一覧!$A$4:$J$23,5,FALSE)</f>
        <v>#N/A</v>
      </c>
      <c r="F18" s="134"/>
      <c r="G18" s="172">
        <f t="shared" ref="G18" si="25">F18*1</f>
        <v>0</v>
      </c>
      <c r="H18" s="134"/>
      <c r="I18" s="136" t="e">
        <f t="shared" ref="I18" si="26">H18*E18</f>
        <v>#N/A</v>
      </c>
      <c r="J18" s="136" t="e">
        <f t="shared" ref="J18" si="27">SUM(G18,I18)</f>
        <v>#N/A</v>
      </c>
      <c r="K18" s="134" t="e">
        <f>VLOOKUP(A18,謝金一覧!$A$4:$J$23,6,FALSE)</f>
        <v>#N/A</v>
      </c>
      <c r="L18" s="136" t="e">
        <f>VLOOKUP(A18,謝金一覧!$A$4:$J$23,7,FALSE)</f>
        <v>#N/A</v>
      </c>
      <c r="M18" s="118" t="e">
        <f>VLOOKUP(A18,謝金一覧!$A$4:$J$23,8,FALSE)</f>
        <v>#N/A</v>
      </c>
      <c r="N18" s="120" t="e">
        <f>VLOOKUP(A18,謝金一覧!$A$4:$J$23,9,FALSE)</f>
        <v>#N/A</v>
      </c>
      <c r="O18" s="136" t="e">
        <f>VLOOKUP(A18,謝金一覧!$A$4:$J$23,10,FALSE)</f>
        <v>#N/A</v>
      </c>
      <c r="P18" s="139"/>
      <c r="Q18" s="13" t="s">
        <v>62</v>
      </c>
      <c r="T18" s="140" t="e">
        <f t="shared" ref="T18" si="28">L18-U18</f>
        <v>#N/A</v>
      </c>
      <c r="U18" s="141" t="e">
        <f t="shared" ref="U18" si="29">M18</f>
        <v>#N/A</v>
      </c>
    </row>
    <row r="19" spans="1:21" ht="33.75" customHeight="1" x14ac:dyDescent="0.15">
      <c r="A19" s="139"/>
      <c r="B19" s="139"/>
      <c r="C19" s="139"/>
      <c r="D19" s="144"/>
      <c r="E19" s="139"/>
      <c r="F19" s="135"/>
      <c r="G19" s="173"/>
      <c r="H19" s="135"/>
      <c r="I19" s="137"/>
      <c r="J19" s="137"/>
      <c r="K19" s="135"/>
      <c r="L19" s="137"/>
      <c r="M19" s="119"/>
      <c r="N19" s="121"/>
      <c r="O19" s="137"/>
      <c r="P19" s="139"/>
      <c r="Q19" s="13" t="s">
        <v>63</v>
      </c>
      <c r="T19" s="140"/>
      <c r="U19" s="142"/>
    </row>
    <row r="20" spans="1:21" ht="33.75" customHeight="1" x14ac:dyDescent="0.15">
      <c r="A20" s="139"/>
      <c r="B20" s="138" t="str">
        <f>IF(A20="","",VLOOKUP(A20,謝金一覧!$A$4:$J$23,2,FALSE))</f>
        <v/>
      </c>
      <c r="C20" s="138" t="e">
        <f>VLOOKUP(A20,謝金一覧!$A$4:$J$23,3,FALSE)</f>
        <v>#N/A</v>
      </c>
      <c r="D20" s="143" t="e">
        <f>VLOOKUP(A20,謝金一覧!$A$4:$J$23,4,FALSE)</f>
        <v>#N/A</v>
      </c>
      <c r="E20" s="138" t="e">
        <f>VLOOKUP(A20,謝金一覧!$A$4:$J$23,5,FALSE)</f>
        <v>#N/A</v>
      </c>
      <c r="F20" s="134"/>
      <c r="G20" s="172">
        <f t="shared" ref="G20" si="30">F20*1</f>
        <v>0</v>
      </c>
      <c r="H20" s="134"/>
      <c r="I20" s="136" t="e">
        <f t="shared" ref="I20" si="31">H20*E20</f>
        <v>#N/A</v>
      </c>
      <c r="J20" s="136" t="e">
        <f t="shared" ref="J20" si="32">SUM(G20,I20)</f>
        <v>#N/A</v>
      </c>
      <c r="K20" s="134" t="e">
        <f>VLOOKUP(A20,謝金一覧!$A$4:$J$23,6,FALSE)</f>
        <v>#N/A</v>
      </c>
      <c r="L20" s="136" t="e">
        <f>VLOOKUP(A20,謝金一覧!$A$4:$J$23,7,FALSE)</f>
        <v>#N/A</v>
      </c>
      <c r="M20" s="118" t="e">
        <f>VLOOKUP(A20,謝金一覧!$A$4:$J$23,8,FALSE)</f>
        <v>#N/A</v>
      </c>
      <c r="N20" s="120" t="e">
        <f>VLOOKUP(A20,謝金一覧!$A$4:$J$23,9,FALSE)</f>
        <v>#N/A</v>
      </c>
      <c r="O20" s="136" t="e">
        <f>VLOOKUP(A20,謝金一覧!$A$4:$J$23,10,FALSE)</f>
        <v>#N/A</v>
      </c>
      <c r="P20" s="139"/>
      <c r="Q20" s="13" t="s">
        <v>62</v>
      </c>
      <c r="T20" s="140" t="e">
        <f t="shared" ref="T20" si="33">L20-U20</f>
        <v>#N/A</v>
      </c>
      <c r="U20" s="141" t="e">
        <f t="shared" ref="U20" si="34">M20</f>
        <v>#N/A</v>
      </c>
    </row>
    <row r="21" spans="1:21" ht="33.75" customHeight="1" x14ac:dyDescent="0.15">
      <c r="A21" s="139"/>
      <c r="B21" s="139"/>
      <c r="C21" s="139"/>
      <c r="D21" s="144"/>
      <c r="E21" s="139"/>
      <c r="F21" s="135"/>
      <c r="G21" s="173"/>
      <c r="H21" s="135"/>
      <c r="I21" s="137"/>
      <c r="J21" s="137"/>
      <c r="K21" s="135"/>
      <c r="L21" s="137"/>
      <c r="M21" s="119"/>
      <c r="N21" s="121"/>
      <c r="O21" s="137"/>
      <c r="P21" s="139"/>
      <c r="Q21" s="13" t="s">
        <v>63</v>
      </c>
      <c r="T21" s="140"/>
      <c r="U21" s="142"/>
    </row>
    <row r="22" spans="1:21" ht="33.75" customHeight="1" x14ac:dyDescent="0.15">
      <c r="A22" s="139"/>
      <c r="B22" s="138" t="str">
        <f>IF(A22="","",VLOOKUP(A22,謝金一覧!$A$4:$J$23,2,FALSE))</f>
        <v/>
      </c>
      <c r="C22" s="138" t="e">
        <f>VLOOKUP(A22,謝金一覧!$A$4:$J$23,3,FALSE)</f>
        <v>#N/A</v>
      </c>
      <c r="D22" s="143" t="e">
        <f>VLOOKUP(A22,謝金一覧!$A$4:$J$23,4,FALSE)</f>
        <v>#N/A</v>
      </c>
      <c r="E22" s="138" t="e">
        <f>VLOOKUP(A22,謝金一覧!$A$4:$J$23,5,FALSE)</f>
        <v>#N/A</v>
      </c>
      <c r="F22" s="134"/>
      <c r="G22" s="172">
        <f t="shared" ref="G22" si="35">F22*1</f>
        <v>0</v>
      </c>
      <c r="H22" s="134"/>
      <c r="I22" s="136" t="e">
        <f t="shared" ref="I22" si="36">H22*E22</f>
        <v>#N/A</v>
      </c>
      <c r="J22" s="136" t="e">
        <f t="shared" ref="J22" si="37">SUM(G22,I22)</f>
        <v>#N/A</v>
      </c>
      <c r="K22" s="134" t="e">
        <f>VLOOKUP(A22,謝金一覧!$A$4:$J$23,6,FALSE)</f>
        <v>#N/A</v>
      </c>
      <c r="L22" s="136" t="e">
        <f>VLOOKUP(A22,謝金一覧!$A$4:$J$23,7,FALSE)</f>
        <v>#N/A</v>
      </c>
      <c r="M22" s="118" t="e">
        <f>VLOOKUP(A22,謝金一覧!$A$4:$J$23,8,FALSE)</f>
        <v>#N/A</v>
      </c>
      <c r="N22" s="120" t="e">
        <f>VLOOKUP(A22,謝金一覧!$A$4:$J$23,9,FALSE)</f>
        <v>#N/A</v>
      </c>
      <c r="O22" s="136" t="e">
        <f>VLOOKUP(A22,謝金一覧!$A$4:$J$23,10,FALSE)</f>
        <v>#N/A</v>
      </c>
      <c r="P22" s="139"/>
      <c r="Q22" s="13" t="s">
        <v>62</v>
      </c>
      <c r="T22" s="140" t="e">
        <f t="shared" ref="T22" si="38">L22-U22</f>
        <v>#N/A</v>
      </c>
      <c r="U22" s="141" t="e">
        <f t="shared" ref="U22" si="39">M22</f>
        <v>#N/A</v>
      </c>
    </row>
    <row r="23" spans="1:21" ht="33.75" customHeight="1" x14ac:dyDescent="0.15">
      <c r="A23" s="139"/>
      <c r="B23" s="139"/>
      <c r="C23" s="139"/>
      <c r="D23" s="144"/>
      <c r="E23" s="139"/>
      <c r="F23" s="135"/>
      <c r="G23" s="173"/>
      <c r="H23" s="135"/>
      <c r="I23" s="137"/>
      <c r="J23" s="137"/>
      <c r="K23" s="135"/>
      <c r="L23" s="137"/>
      <c r="M23" s="119"/>
      <c r="N23" s="121"/>
      <c r="O23" s="137"/>
      <c r="P23" s="139"/>
      <c r="Q23" s="13" t="s">
        <v>63</v>
      </c>
      <c r="T23" s="140"/>
      <c r="U23" s="142"/>
    </row>
    <row r="24" spans="1:21" ht="33.75" customHeight="1" x14ac:dyDescent="0.15">
      <c r="A24" s="139"/>
      <c r="B24" s="138" t="str">
        <f>IF(A24="","",VLOOKUP(A24,謝金一覧!$A$4:$J$23,2,FALSE))</f>
        <v/>
      </c>
      <c r="C24" s="138" t="e">
        <f>VLOOKUP(A24,謝金一覧!$A$4:$J$23,3,FALSE)</f>
        <v>#N/A</v>
      </c>
      <c r="D24" s="143" t="e">
        <f>VLOOKUP(A24,謝金一覧!$A$4:$J$23,4,FALSE)</f>
        <v>#N/A</v>
      </c>
      <c r="E24" s="138" t="e">
        <f>VLOOKUP(A24,謝金一覧!$A$4:$J$23,5,FALSE)</f>
        <v>#N/A</v>
      </c>
      <c r="F24" s="134"/>
      <c r="G24" s="172">
        <f t="shared" ref="G24" si="40">F24*1</f>
        <v>0</v>
      </c>
      <c r="H24" s="134"/>
      <c r="I24" s="136" t="e">
        <f t="shared" ref="I24" si="41">H24*E24</f>
        <v>#N/A</v>
      </c>
      <c r="J24" s="136" t="e">
        <f t="shared" ref="J24" si="42">SUM(G24,I24)</f>
        <v>#N/A</v>
      </c>
      <c r="K24" s="134" t="e">
        <f>VLOOKUP(A24,謝金一覧!$A$4:$J$23,6,FALSE)</f>
        <v>#N/A</v>
      </c>
      <c r="L24" s="136" t="e">
        <f>VLOOKUP(A24,謝金一覧!$A$4:$J$23,7,FALSE)</f>
        <v>#N/A</v>
      </c>
      <c r="M24" s="118" t="e">
        <f>VLOOKUP(A24,謝金一覧!$A$4:$J$23,8,FALSE)</f>
        <v>#N/A</v>
      </c>
      <c r="N24" s="120" t="e">
        <f>VLOOKUP(A24,謝金一覧!$A$4:$J$23,9,FALSE)</f>
        <v>#N/A</v>
      </c>
      <c r="O24" s="136" t="e">
        <f>VLOOKUP(A24,謝金一覧!$A$4:$J$23,10,FALSE)</f>
        <v>#N/A</v>
      </c>
      <c r="P24" s="139"/>
      <c r="Q24" s="13" t="s">
        <v>62</v>
      </c>
      <c r="T24" s="140" t="e">
        <f t="shared" ref="T24" si="43">L24-U24</f>
        <v>#N/A</v>
      </c>
      <c r="U24" s="141" t="e">
        <f t="shared" ref="U24" si="44">M24</f>
        <v>#N/A</v>
      </c>
    </row>
    <row r="25" spans="1:21" ht="33.75" customHeight="1" x14ac:dyDescent="0.15">
      <c r="A25" s="139"/>
      <c r="B25" s="139"/>
      <c r="C25" s="139"/>
      <c r="D25" s="144"/>
      <c r="E25" s="139"/>
      <c r="F25" s="135"/>
      <c r="G25" s="173"/>
      <c r="H25" s="135"/>
      <c r="I25" s="137"/>
      <c r="J25" s="137"/>
      <c r="K25" s="135"/>
      <c r="L25" s="137"/>
      <c r="M25" s="119"/>
      <c r="N25" s="121"/>
      <c r="O25" s="137"/>
      <c r="P25" s="139"/>
      <c r="Q25" s="13" t="s">
        <v>63</v>
      </c>
      <c r="T25" s="140"/>
      <c r="U25" s="142"/>
    </row>
    <row r="26" spans="1:21" ht="33.75" customHeight="1" x14ac:dyDescent="0.15">
      <c r="A26" s="139"/>
      <c r="B26" s="138" t="str">
        <f>IF(A26="","",VLOOKUP(A26,謝金一覧!$A$4:$J$23,2,FALSE))</f>
        <v/>
      </c>
      <c r="C26" s="138" t="e">
        <f>VLOOKUP(A26,謝金一覧!$A$4:$J$23,3,FALSE)</f>
        <v>#N/A</v>
      </c>
      <c r="D26" s="143" t="e">
        <f>VLOOKUP(A26,謝金一覧!$A$4:$J$23,4,FALSE)</f>
        <v>#N/A</v>
      </c>
      <c r="E26" s="138" t="e">
        <f>VLOOKUP(A26,謝金一覧!$A$4:$J$23,5,FALSE)</f>
        <v>#N/A</v>
      </c>
      <c r="F26" s="134"/>
      <c r="G26" s="172">
        <f t="shared" ref="G26" si="45">F26*1</f>
        <v>0</v>
      </c>
      <c r="H26" s="134"/>
      <c r="I26" s="136" t="e">
        <f t="shared" ref="I26" si="46">H26*E26</f>
        <v>#N/A</v>
      </c>
      <c r="J26" s="136" t="e">
        <f t="shared" ref="J26" si="47">SUM(G26,I26)</f>
        <v>#N/A</v>
      </c>
      <c r="K26" s="134" t="e">
        <f>VLOOKUP(A26,謝金一覧!$A$4:$J$23,6,FALSE)</f>
        <v>#N/A</v>
      </c>
      <c r="L26" s="136" t="e">
        <f>VLOOKUP(A26,謝金一覧!$A$4:$J$23,7,FALSE)</f>
        <v>#N/A</v>
      </c>
      <c r="M26" s="118" t="e">
        <f>VLOOKUP(A26,謝金一覧!$A$4:$J$23,8,FALSE)</f>
        <v>#N/A</v>
      </c>
      <c r="N26" s="120" t="e">
        <f>VLOOKUP(A26,謝金一覧!$A$4:$J$23,9,FALSE)</f>
        <v>#N/A</v>
      </c>
      <c r="O26" s="136" t="e">
        <f>VLOOKUP(A26,謝金一覧!$A$4:$J$23,10,FALSE)</f>
        <v>#N/A</v>
      </c>
      <c r="P26" s="139"/>
      <c r="Q26" s="13" t="s">
        <v>62</v>
      </c>
      <c r="T26" s="140" t="e">
        <f t="shared" ref="T26" si="48">L26-U26</f>
        <v>#N/A</v>
      </c>
      <c r="U26" s="141" t="e">
        <f t="shared" ref="U26" si="49">M26</f>
        <v>#N/A</v>
      </c>
    </row>
    <row r="27" spans="1:21" ht="33.75" customHeight="1" x14ac:dyDescent="0.15">
      <c r="A27" s="139"/>
      <c r="B27" s="139"/>
      <c r="C27" s="139"/>
      <c r="D27" s="144"/>
      <c r="E27" s="139"/>
      <c r="F27" s="135"/>
      <c r="G27" s="173"/>
      <c r="H27" s="135"/>
      <c r="I27" s="137"/>
      <c r="J27" s="137"/>
      <c r="K27" s="135"/>
      <c r="L27" s="137"/>
      <c r="M27" s="119"/>
      <c r="N27" s="121"/>
      <c r="O27" s="137"/>
      <c r="P27" s="139"/>
      <c r="Q27" s="13" t="s">
        <v>63</v>
      </c>
      <c r="T27" s="140"/>
      <c r="U27" s="142"/>
    </row>
    <row r="28" spans="1:21" ht="33.75" customHeight="1" x14ac:dyDescent="0.15">
      <c r="A28" s="139"/>
      <c r="B28" s="138" t="str">
        <f>IF(A28="","",VLOOKUP(A28,謝金一覧!$A$4:$J$23,2,FALSE))</f>
        <v/>
      </c>
      <c r="C28" s="138" t="e">
        <f>VLOOKUP(A28,謝金一覧!$A$4:$J$23,3,FALSE)</f>
        <v>#N/A</v>
      </c>
      <c r="D28" s="143" t="e">
        <f>VLOOKUP(A28,謝金一覧!$A$4:$J$23,4,FALSE)</f>
        <v>#N/A</v>
      </c>
      <c r="E28" s="138" t="e">
        <f>VLOOKUP(A28,謝金一覧!$A$4:$J$23,5,FALSE)</f>
        <v>#N/A</v>
      </c>
      <c r="F28" s="134"/>
      <c r="G28" s="172">
        <f t="shared" ref="G28" si="50">F28*1</f>
        <v>0</v>
      </c>
      <c r="H28" s="134"/>
      <c r="I28" s="136" t="e">
        <f t="shared" ref="I28" si="51">H28*E28</f>
        <v>#N/A</v>
      </c>
      <c r="J28" s="136" t="e">
        <f t="shared" ref="J28" si="52">SUM(G28,I28)</f>
        <v>#N/A</v>
      </c>
      <c r="K28" s="134" t="e">
        <f>VLOOKUP(A28,謝金一覧!$A$4:$J$23,6,FALSE)</f>
        <v>#N/A</v>
      </c>
      <c r="L28" s="136" t="e">
        <f>VLOOKUP(A28,謝金一覧!$A$4:$J$23,7,FALSE)</f>
        <v>#N/A</v>
      </c>
      <c r="M28" s="118" t="e">
        <f>VLOOKUP(A28,謝金一覧!$A$4:$J$23,8,FALSE)</f>
        <v>#N/A</v>
      </c>
      <c r="N28" s="120" t="e">
        <f>VLOOKUP(A28,謝金一覧!$A$4:$J$23,9,FALSE)</f>
        <v>#N/A</v>
      </c>
      <c r="O28" s="136" t="e">
        <f>VLOOKUP(A28,謝金一覧!$A$4:$J$23,10,FALSE)</f>
        <v>#N/A</v>
      </c>
      <c r="P28" s="139"/>
      <c r="Q28" s="13" t="s">
        <v>62</v>
      </c>
      <c r="T28" s="140" t="e">
        <f t="shared" ref="T28" si="53">L28-U28</f>
        <v>#N/A</v>
      </c>
      <c r="U28" s="141" t="e">
        <f t="shared" ref="U28" si="54">M28</f>
        <v>#N/A</v>
      </c>
    </row>
    <row r="29" spans="1:21" ht="33.75" customHeight="1" x14ac:dyDescent="0.15">
      <c r="A29" s="139"/>
      <c r="B29" s="139"/>
      <c r="C29" s="139"/>
      <c r="D29" s="144"/>
      <c r="E29" s="139"/>
      <c r="F29" s="135"/>
      <c r="G29" s="173"/>
      <c r="H29" s="135"/>
      <c r="I29" s="137"/>
      <c r="J29" s="137"/>
      <c r="K29" s="135"/>
      <c r="L29" s="137"/>
      <c r="M29" s="119"/>
      <c r="N29" s="121"/>
      <c r="O29" s="137"/>
      <c r="P29" s="139"/>
      <c r="Q29" s="13" t="s">
        <v>63</v>
      </c>
      <c r="T29" s="140"/>
      <c r="U29" s="142"/>
    </row>
    <row r="30" spans="1:21" ht="33.75" customHeight="1" x14ac:dyDescent="0.15">
      <c r="A30" s="139"/>
      <c r="B30" s="138" t="str">
        <f>IF(A30="","",VLOOKUP(A30,謝金一覧!$A$4:$J$23,2,FALSE))</f>
        <v/>
      </c>
      <c r="C30" s="138" t="e">
        <f>VLOOKUP(A30,謝金一覧!$A$4:$J$23,3,FALSE)</f>
        <v>#N/A</v>
      </c>
      <c r="D30" s="143" t="e">
        <f>VLOOKUP(A30,謝金一覧!$A$4:$J$23,4,FALSE)</f>
        <v>#N/A</v>
      </c>
      <c r="E30" s="138" t="e">
        <f>VLOOKUP(A30,謝金一覧!$A$4:$J$23,5,FALSE)</f>
        <v>#N/A</v>
      </c>
      <c r="F30" s="134"/>
      <c r="G30" s="172">
        <f t="shared" ref="G30" si="55">F30*1</f>
        <v>0</v>
      </c>
      <c r="H30" s="134"/>
      <c r="I30" s="136" t="e">
        <f t="shared" ref="I30" si="56">H30*E30</f>
        <v>#N/A</v>
      </c>
      <c r="J30" s="136" t="e">
        <f t="shared" ref="J30" si="57">SUM(G30,I30)</f>
        <v>#N/A</v>
      </c>
      <c r="K30" s="134" t="e">
        <f>VLOOKUP(A30,謝金一覧!$A$4:$J$23,6,FALSE)</f>
        <v>#N/A</v>
      </c>
      <c r="L30" s="136" t="e">
        <f>VLOOKUP(A30,謝金一覧!$A$4:$J$23,7,FALSE)</f>
        <v>#N/A</v>
      </c>
      <c r="M30" s="118" t="e">
        <f>VLOOKUP(A30,謝金一覧!$A$4:$J$23,8,FALSE)</f>
        <v>#N/A</v>
      </c>
      <c r="N30" s="120" t="e">
        <f>VLOOKUP(A30,謝金一覧!$A$4:$J$23,9,FALSE)</f>
        <v>#N/A</v>
      </c>
      <c r="O30" s="136" t="e">
        <f>VLOOKUP(A30,謝金一覧!$A$4:$J$23,10,FALSE)</f>
        <v>#N/A</v>
      </c>
      <c r="P30" s="139"/>
      <c r="Q30" s="13" t="s">
        <v>62</v>
      </c>
      <c r="T30" s="140" t="e">
        <f t="shared" ref="T30" si="58">L30-U30</f>
        <v>#N/A</v>
      </c>
      <c r="U30" s="141" t="e">
        <f t="shared" ref="U30" si="59">M30</f>
        <v>#N/A</v>
      </c>
    </row>
    <row r="31" spans="1:21" ht="33.75" customHeight="1" x14ac:dyDescent="0.15">
      <c r="A31" s="139"/>
      <c r="B31" s="139"/>
      <c r="C31" s="139"/>
      <c r="D31" s="144"/>
      <c r="E31" s="139"/>
      <c r="F31" s="135"/>
      <c r="G31" s="173"/>
      <c r="H31" s="135"/>
      <c r="I31" s="137"/>
      <c r="J31" s="137"/>
      <c r="K31" s="135"/>
      <c r="L31" s="137"/>
      <c r="M31" s="119"/>
      <c r="N31" s="121"/>
      <c r="O31" s="137"/>
      <c r="P31" s="139"/>
      <c r="Q31" s="13" t="s">
        <v>63</v>
      </c>
      <c r="T31" s="140"/>
      <c r="U31" s="142"/>
    </row>
    <row r="32" spans="1:21" ht="33.75" customHeight="1" x14ac:dyDescent="0.15">
      <c r="A32" s="139"/>
      <c r="B32" s="138" t="str">
        <f>IF(A32="","",VLOOKUP(A32,謝金一覧!$A$4:$J$23,2,FALSE))</f>
        <v/>
      </c>
      <c r="C32" s="138" t="e">
        <f>VLOOKUP(A32,謝金一覧!$A$4:$J$23,3,FALSE)</f>
        <v>#N/A</v>
      </c>
      <c r="D32" s="143" t="e">
        <f>VLOOKUP(A32,謝金一覧!$A$4:$J$23,4,FALSE)</f>
        <v>#N/A</v>
      </c>
      <c r="E32" s="138" t="e">
        <f>VLOOKUP(A32,謝金一覧!$A$4:$J$23,5,FALSE)</f>
        <v>#N/A</v>
      </c>
      <c r="F32" s="134"/>
      <c r="G32" s="172">
        <f t="shared" ref="G32" si="60">F32*1</f>
        <v>0</v>
      </c>
      <c r="H32" s="134"/>
      <c r="I32" s="136" t="e">
        <f t="shared" ref="I32" si="61">H32*E32</f>
        <v>#N/A</v>
      </c>
      <c r="J32" s="136" t="e">
        <f t="shared" ref="J32" si="62">SUM(G32,I32)</f>
        <v>#N/A</v>
      </c>
      <c r="K32" s="134" t="e">
        <f>VLOOKUP(A32,謝金一覧!$A$4:$J$23,6,FALSE)</f>
        <v>#N/A</v>
      </c>
      <c r="L32" s="136" t="e">
        <f>VLOOKUP(A32,謝金一覧!$A$4:$J$23,7,FALSE)</f>
        <v>#N/A</v>
      </c>
      <c r="M32" s="118" t="e">
        <f>VLOOKUP(A32,謝金一覧!$A$4:$J$23,8,FALSE)</f>
        <v>#N/A</v>
      </c>
      <c r="N32" s="120" t="e">
        <f>VLOOKUP(A32,謝金一覧!$A$4:$J$23,9,FALSE)</f>
        <v>#N/A</v>
      </c>
      <c r="O32" s="136" t="e">
        <f>VLOOKUP(A32,謝金一覧!$A$4:$J$23,10,FALSE)</f>
        <v>#N/A</v>
      </c>
      <c r="P32" s="139"/>
      <c r="Q32" s="13" t="s">
        <v>62</v>
      </c>
      <c r="T32" s="140" t="e">
        <f t="shared" ref="T32" si="63">L32-U32</f>
        <v>#N/A</v>
      </c>
      <c r="U32" s="141" t="e">
        <f t="shared" ref="U32" si="64">M32</f>
        <v>#N/A</v>
      </c>
    </row>
    <row r="33" spans="1:21" ht="33.75" customHeight="1" x14ac:dyDescent="0.15">
      <c r="A33" s="139"/>
      <c r="B33" s="139"/>
      <c r="C33" s="139"/>
      <c r="D33" s="144"/>
      <c r="E33" s="139"/>
      <c r="F33" s="135"/>
      <c r="G33" s="173"/>
      <c r="H33" s="135"/>
      <c r="I33" s="137"/>
      <c r="J33" s="137"/>
      <c r="K33" s="135"/>
      <c r="L33" s="137"/>
      <c r="M33" s="119"/>
      <c r="N33" s="121"/>
      <c r="O33" s="137"/>
      <c r="P33" s="139"/>
      <c r="Q33" s="13" t="s">
        <v>63</v>
      </c>
      <c r="T33" s="140"/>
      <c r="U33" s="142"/>
    </row>
    <row r="34" spans="1:21" ht="33.75" customHeight="1" x14ac:dyDescent="0.15">
      <c r="A34" s="139"/>
      <c r="B34" s="138" t="str">
        <f>IF(A34="","",VLOOKUP(A34,謝金一覧!$A$4:$J$23,2,FALSE))</f>
        <v/>
      </c>
      <c r="C34" s="138" t="e">
        <f>VLOOKUP(A34,謝金一覧!$A$4:$J$23,3,FALSE)</f>
        <v>#N/A</v>
      </c>
      <c r="D34" s="143" t="e">
        <f>VLOOKUP(A34,謝金一覧!$A$4:$J$23,4,FALSE)</f>
        <v>#N/A</v>
      </c>
      <c r="E34" s="138" t="e">
        <f>VLOOKUP(A34,謝金一覧!$A$4:$J$23,5,FALSE)</f>
        <v>#N/A</v>
      </c>
      <c r="F34" s="134"/>
      <c r="G34" s="172">
        <f t="shared" ref="G34" si="65">F34*1</f>
        <v>0</v>
      </c>
      <c r="H34" s="134"/>
      <c r="I34" s="136" t="e">
        <f t="shared" ref="I34" si="66">H34*E34</f>
        <v>#N/A</v>
      </c>
      <c r="J34" s="136" t="e">
        <f t="shared" ref="J34" si="67">SUM(G34,I34)</f>
        <v>#N/A</v>
      </c>
      <c r="K34" s="134" t="e">
        <f>VLOOKUP(A34,謝金一覧!$A$4:$J$23,6,FALSE)</f>
        <v>#N/A</v>
      </c>
      <c r="L34" s="136" t="e">
        <f>VLOOKUP(A34,謝金一覧!$A$4:$J$23,7,FALSE)</f>
        <v>#N/A</v>
      </c>
      <c r="M34" s="118" t="e">
        <f>VLOOKUP(A34,謝金一覧!$A$4:$J$23,8,FALSE)</f>
        <v>#N/A</v>
      </c>
      <c r="N34" s="120" t="e">
        <f>VLOOKUP(A34,謝金一覧!$A$4:$J$23,9,FALSE)</f>
        <v>#N/A</v>
      </c>
      <c r="O34" s="136" t="e">
        <f>VLOOKUP(A34,謝金一覧!$A$4:$J$23,10,FALSE)</f>
        <v>#N/A</v>
      </c>
      <c r="P34" s="139"/>
      <c r="Q34" s="13" t="s">
        <v>62</v>
      </c>
      <c r="T34" s="140" t="e">
        <f t="shared" ref="T34" si="68">L34-U34</f>
        <v>#N/A</v>
      </c>
      <c r="U34" s="141" t="e">
        <f t="shared" ref="U34" si="69">M34</f>
        <v>#N/A</v>
      </c>
    </row>
    <row r="35" spans="1:21" ht="33.75" customHeight="1" x14ac:dyDescent="0.15">
      <c r="A35" s="139"/>
      <c r="B35" s="139"/>
      <c r="C35" s="139"/>
      <c r="D35" s="144"/>
      <c r="E35" s="139"/>
      <c r="F35" s="135"/>
      <c r="G35" s="173"/>
      <c r="H35" s="135"/>
      <c r="I35" s="137"/>
      <c r="J35" s="137"/>
      <c r="K35" s="135"/>
      <c r="L35" s="137"/>
      <c r="M35" s="119"/>
      <c r="N35" s="121"/>
      <c r="O35" s="137"/>
      <c r="P35" s="139"/>
      <c r="Q35" s="13" t="s">
        <v>63</v>
      </c>
      <c r="T35" s="140"/>
      <c r="U35" s="142"/>
    </row>
    <row r="36" spans="1:21" ht="33.75" customHeight="1" x14ac:dyDescent="0.15">
      <c r="A36" s="139"/>
      <c r="B36" s="138" t="str">
        <f>IF(A36="","",VLOOKUP(A36,謝金一覧!$A$4:$J$23,2,FALSE))</f>
        <v/>
      </c>
      <c r="C36" s="138" t="e">
        <f>VLOOKUP(A36,謝金一覧!$A$4:$J$23,3,FALSE)</f>
        <v>#N/A</v>
      </c>
      <c r="D36" s="143" t="e">
        <f>VLOOKUP(A36,謝金一覧!$A$4:$J$23,4,FALSE)</f>
        <v>#N/A</v>
      </c>
      <c r="E36" s="138" t="e">
        <f>VLOOKUP(A36,謝金一覧!$A$4:$J$23,5,FALSE)</f>
        <v>#N/A</v>
      </c>
      <c r="F36" s="134"/>
      <c r="G36" s="172">
        <f t="shared" ref="G36" si="70">F36*1</f>
        <v>0</v>
      </c>
      <c r="H36" s="134"/>
      <c r="I36" s="136" t="e">
        <f t="shared" ref="I36" si="71">H36*E36</f>
        <v>#N/A</v>
      </c>
      <c r="J36" s="136" t="e">
        <f t="shared" ref="J36" si="72">SUM(G36,I36)</f>
        <v>#N/A</v>
      </c>
      <c r="K36" s="134" t="e">
        <f>VLOOKUP(A36,謝金一覧!$A$4:$J$23,6,FALSE)</f>
        <v>#N/A</v>
      </c>
      <c r="L36" s="136" t="e">
        <f>VLOOKUP(A36,謝金一覧!$A$4:$J$23,7,FALSE)</f>
        <v>#N/A</v>
      </c>
      <c r="M36" s="118" t="e">
        <f>VLOOKUP(A36,謝金一覧!$A$4:$J$23,8,FALSE)</f>
        <v>#N/A</v>
      </c>
      <c r="N36" s="120" t="e">
        <f>VLOOKUP(A36,謝金一覧!$A$4:$J$23,9,FALSE)</f>
        <v>#N/A</v>
      </c>
      <c r="O36" s="136" t="e">
        <f>VLOOKUP(A36,謝金一覧!$A$4:$J$23,10,FALSE)</f>
        <v>#N/A</v>
      </c>
      <c r="P36" s="139"/>
      <c r="Q36" s="13" t="s">
        <v>62</v>
      </c>
      <c r="T36" s="140" t="e">
        <f t="shared" ref="T36" si="73">L36-U36</f>
        <v>#N/A</v>
      </c>
      <c r="U36" s="141" t="e">
        <f t="shared" ref="U36" si="74">M36</f>
        <v>#N/A</v>
      </c>
    </row>
    <row r="37" spans="1:21" ht="33.75" customHeight="1" x14ac:dyDescent="0.15">
      <c r="A37" s="139"/>
      <c r="B37" s="139"/>
      <c r="C37" s="139"/>
      <c r="D37" s="144"/>
      <c r="E37" s="139"/>
      <c r="F37" s="135"/>
      <c r="G37" s="173"/>
      <c r="H37" s="135"/>
      <c r="I37" s="137"/>
      <c r="J37" s="137"/>
      <c r="K37" s="135"/>
      <c r="L37" s="137"/>
      <c r="M37" s="119"/>
      <c r="N37" s="121"/>
      <c r="O37" s="137"/>
      <c r="P37" s="139"/>
      <c r="Q37" s="13" t="s">
        <v>63</v>
      </c>
      <c r="T37" s="140"/>
      <c r="U37" s="142"/>
    </row>
    <row r="38" spans="1:21" ht="33.75" customHeight="1" x14ac:dyDescent="0.15">
      <c r="A38" s="139"/>
      <c r="B38" s="138" t="str">
        <f>IF(A38="","",VLOOKUP(A38,謝金一覧!$A$4:$J$23,2,FALSE))</f>
        <v/>
      </c>
      <c r="C38" s="138" t="e">
        <f>VLOOKUP(A38,謝金一覧!$A$4:$J$23,3,FALSE)</f>
        <v>#N/A</v>
      </c>
      <c r="D38" s="143" t="e">
        <f>VLOOKUP(A38,謝金一覧!$A$4:$J$23,4,FALSE)</f>
        <v>#N/A</v>
      </c>
      <c r="E38" s="138" t="e">
        <f>VLOOKUP(A38,謝金一覧!$A$4:$J$23,5,FALSE)</f>
        <v>#N/A</v>
      </c>
      <c r="F38" s="134"/>
      <c r="G38" s="172">
        <f t="shared" ref="G38" si="75">F38*1</f>
        <v>0</v>
      </c>
      <c r="H38" s="134"/>
      <c r="I38" s="136" t="e">
        <f t="shared" ref="I38" si="76">H38*E38</f>
        <v>#N/A</v>
      </c>
      <c r="J38" s="136" t="e">
        <f t="shared" ref="J38" si="77">SUM(G38,I38)</f>
        <v>#N/A</v>
      </c>
      <c r="K38" s="134" t="e">
        <f>VLOOKUP(A38,謝金一覧!$A$4:$J$23,6,FALSE)</f>
        <v>#N/A</v>
      </c>
      <c r="L38" s="136" t="e">
        <f>VLOOKUP(A38,謝金一覧!$A$4:$J$23,7,FALSE)</f>
        <v>#N/A</v>
      </c>
      <c r="M38" s="118" t="e">
        <f>VLOOKUP(A38,謝金一覧!$A$4:$J$23,8,FALSE)</f>
        <v>#N/A</v>
      </c>
      <c r="N38" s="120" t="e">
        <f>VLOOKUP(A38,謝金一覧!$A$4:$J$23,9,FALSE)</f>
        <v>#N/A</v>
      </c>
      <c r="O38" s="136" t="e">
        <f>VLOOKUP(A38,謝金一覧!$A$4:$J$23,10,FALSE)</f>
        <v>#N/A</v>
      </c>
      <c r="P38" s="139"/>
      <c r="Q38" s="13" t="s">
        <v>62</v>
      </c>
      <c r="T38" s="140" t="e">
        <f t="shared" ref="T38" si="78">L38-U38</f>
        <v>#N/A</v>
      </c>
      <c r="U38" s="141" t="e">
        <f t="shared" ref="U38" si="79">M38</f>
        <v>#N/A</v>
      </c>
    </row>
    <row r="39" spans="1:21" ht="33.75" customHeight="1" x14ac:dyDescent="0.15">
      <c r="A39" s="139"/>
      <c r="B39" s="139"/>
      <c r="C39" s="139"/>
      <c r="D39" s="144"/>
      <c r="E39" s="139"/>
      <c r="F39" s="135"/>
      <c r="G39" s="173"/>
      <c r="H39" s="135"/>
      <c r="I39" s="137"/>
      <c r="J39" s="137"/>
      <c r="K39" s="135"/>
      <c r="L39" s="137"/>
      <c r="M39" s="119"/>
      <c r="N39" s="121"/>
      <c r="O39" s="137"/>
      <c r="P39" s="139"/>
      <c r="Q39" s="13" t="s">
        <v>63</v>
      </c>
      <c r="T39" s="140"/>
      <c r="U39" s="142"/>
    </row>
    <row r="40" spans="1:21" ht="33.75" customHeight="1" x14ac:dyDescent="0.15">
      <c r="A40" s="139"/>
      <c r="B40" s="138" t="str">
        <f>IF(A40="","",VLOOKUP(A40,謝金一覧!$A$4:$J$23,2,FALSE))</f>
        <v/>
      </c>
      <c r="C40" s="138" t="e">
        <f>VLOOKUP(A40,謝金一覧!$A$4:$J$23,3,FALSE)</f>
        <v>#N/A</v>
      </c>
      <c r="D40" s="143" t="e">
        <f>VLOOKUP(A40,謝金一覧!$A$4:$J$23,4,FALSE)</f>
        <v>#N/A</v>
      </c>
      <c r="E40" s="138" t="e">
        <f>VLOOKUP(A40,謝金一覧!$A$4:$J$23,5,FALSE)</f>
        <v>#N/A</v>
      </c>
      <c r="F40" s="134"/>
      <c r="G40" s="172">
        <f t="shared" ref="G40" si="80">F40*1</f>
        <v>0</v>
      </c>
      <c r="H40" s="134"/>
      <c r="I40" s="136" t="e">
        <f t="shared" ref="I40" si="81">H40*E40</f>
        <v>#N/A</v>
      </c>
      <c r="J40" s="136" t="e">
        <f t="shared" ref="J40" si="82">SUM(G40,I40)</f>
        <v>#N/A</v>
      </c>
      <c r="K40" s="134" t="e">
        <f>VLOOKUP(A40,謝金一覧!$A$4:$J$23,6,FALSE)</f>
        <v>#N/A</v>
      </c>
      <c r="L40" s="136" t="e">
        <f>VLOOKUP(A40,謝金一覧!$A$4:$J$23,7,FALSE)</f>
        <v>#N/A</v>
      </c>
      <c r="M40" s="118" t="e">
        <f>VLOOKUP(A40,謝金一覧!$A$4:$J$23,8,FALSE)</f>
        <v>#N/A</v>
      </c>
      <c r="N40" s="120" t="e">
        <f>VLOOKUP(A40,謝金一覧!$A$4:$J$23,9,FALSE)</f>
        <v>#N/A</v>
      </c>
      <c r="O40" s="136" t="e">
        <f>VLOOKUP(A40,謝金一覧!$A$4:$J$23,10,FALSE)</f>
        <v>#N/A</v>
      </c>
      <c r="P40" s="139"/>
      <c r="Q40" s="13" t="s">
        <v>62</v>
      </c>
      <c r="T40" s="140" t="e">
        <f t="shared" ref="T40" si="83">L40-U40</f>
        <v>#N/A</v>
      </c>
      <c r="U40" s="141" t="e">
        <f t="shared" ref="U40" si="84">M40</f>
        <v>#N/A</v>
      </c>
    </row>
    <row r="41" spans="1:21" ht="33.75" customHeight="1" x14ac:dyDescent="0.15">
      <c r="A41" s="139"/>
      <c r="B41" s="139"/>
      <c r="C41" s="139"/>
      <c r="D41" s="144"/>
      <c r="E41" s="139"/>
      <c r="F41" s="135"/>
      <c r="G41" s="173"/>
      <c r="H41" s="135"/>
      <c r="I41" s="137"/>
      <c r="J41" s="137"/>
      <c r="K41" s="135"/>
      <c r="L41" s="137"/>
      <c r="M41" s="119"/>
      <c r="N41" s="121"/>
      <c r="O41" s="137"/>
      <c r="P41" s="139"/>
      <c r="Q41" s="13" t="s">
        <v>63</v>
      </c>
      <c r="T41" s="140"/>
      <c r="U41" s="142"/>
    </row>
    <row r="42" spans="1:21" ht="33.75" customHeight="1" x14ac:dyDescent="0.15">
      <c r="A42" s="139"/>
      <c r="B42" s="138" t="str">
        <f>IF(A42="","",VLOOKUP(A42,謝金一覧!$A$4:$J$23,2,FALSE))</f>
        <v/>
      </c>
      <c r="C42" s="138" t="e">
        <f>VLOOKUP(A42,謝金一覧!$A$4:$J$23,3,FALSE)</f>
        <v>#N/A</v>
      </c>
      <c r="D42" s="143" t="e">
        <f>VLOOKUP(A42,謝金一覧!$A$4:$J$23,4,FALSE)</f>
        <v>#N/A</v>
      </c>
      <c r="E42" s="138" t="e">
        <f>VLOOKUP(A42,謝金一覧!$A$4:$J$23,5,FALSE)</f>
        <v>#N/A</v>
      </c>
      <c r="F42" s="134"/>
      <c r="G42" s="172">
        <f t="shared" ref="G42" si="85">F42*1</f>
        <v>0</v>
      </c>
      <c r="H42" s="134"/>
      <c r="I42" s="136" t="e">
        <f t="shared" ref="I42" si="86">H42*E42</f>
        <v>#N/A</v>
      </c>
      <c r="J42" s="136" t="e">
        <f t="shared" ref="J42" si="87">SUM(G42,I42)</f>
        <v>#N/A</v>
      </c>
      <c r="K42" s="134" t="e">
        <f>VLOOKUP(A42,謝金一覧!$A$4:$J$23,6,FALSE)</f>
        <v>#N/A</v>
      </c>
      <c r="L42" s="136" t="e">
        <f>VLOOKUP(A42,謝金一覧!$A$4:$J$23,7,FALSE)</f>
        <v>#N/A</v>
      </c>
      <c r="M42" s="118" t="e">
        <f>VLOOKUP(A42,謝金一覧!$A$4:$J$23,8,FALSE)</f>
        <v>#N/A</v>
      </c>
      <c r="N42" s="120" t="e">
        <f>VLOOKUP(A42,謝金一覧!$A$4:$J$23,9,FALSE)</f>
        <v>#N/A</v>
      </c>
      <c r="O42" s="136" t="e">
        <f>VLOOKUP(A42,謝金一覧!$A$4:$J$23,10,FALSE)</f>
        <v>#N/A</v>
      </c>
      <c r="P42" s="139"/>
      <c r="Q42" s="13" t="s">
        <v>62</v>
      </c>
      <c r="T42" s="140" t="e">
        <f t="shared" ref="T42" si="88">L42-U42</f>
        <v>#N/A</v>
      </c>
      <c r="U42" s="141" t="e">
        <f t="shared" ref="U42" si="89">M42</f>
        <v>#N/A</v>
      </c>
    </row>
    <row r="43" spans="1:21" ht="33.75" customHeight="1" x14ac:dyDescent="0.15">
      <c r="A43" s="139"/>
      <c r="B43" s="139"/>
      <c r="C43" s="139"/>
      <c r="D43" s="144"/>
      <c r="E43" s="139"/>
      <c r="F43" s="135"/>
      <c r="G43" s="173"/>
      <c r="H43" s="135"/>
      <c r="I43" s="137"/>
      <c r="J43" s="137"/>
      <c r="K43" s="135"/>
      <c r="L43" s="137"/>
      <c r="M43" s="119"/>
      <c r="N43" s="121"/>
      <c r="O43" s="137"/>
      <c r="P43" s="139"/>
      <c r="Q43" s="13" t="s">
        <v>63</v>
      </c>
      <c r="T43" s="140"/>
      <c r="U43" s="142"/>
    </row>
    <row r="44" spans="1:21" ht="33.75" customHeight="1" x14ac:dyDescent="0.15">
      <c r="A44" s="139"/>
      <c r="B44" s="138" t="str">
        <f>IF(A44="","",VLOOKUP(A44,謝金一覧!$A$4:$J$23,2,FALSE))</f>
        <v/>
      </c>
      <c r="C44" s="138" t="e">
        <f>VLOOKUP(A44,謝金一覧!$A$4:$J$23,3,FALSE)</f>
        <v>#N/A</v>
      </c>
      <c r="D44" s="143" t="e">
        <f>VLOOKUP(A44,謝金一覧!$A$4:$J$23,4,FALSE)</f>
        <v>#N/A</v>
      </c>
      <c r="E44" s="138" t="e">
        <f>VLOOKUP(A44,謝金一覧!$A$4:$J$23,5,FALSE)</f>
        <v>#N/A</v>
      </c>
      <c r="F44" s="134"/>
      <c r="G44" s="172">
        <f t="shared" ref="G44" si="90">F44*1</f>
        <v>0</v>
      </c>
      <c r="H44" s="134"/>
      <c r="I44" s="136" t="e">
        <f t="shared" ref="I44" si="91">H44*E44</f>
        <v>#N/A</v>
      </c>
      <c r="J44" s="136" t="e">
        <f t="shared" ref="J44" si="92">SUM(G44,I44)</f>
        <v>#N/A</v>
      </c>
      <c r="K44" s="134" t="e">
        <f>VLOOKUP(A44,謝金一覧!$A$4:$J$23,6,FALSE)</f>
        <v>#N/A</v>
      </c>
      <c r="L44" s="136" t="e">
        <f>VLOOKUP(A44,謝金一覧!$A$4:$J$23,7,FALSE)</f>
        <v>#N/A</v>
      </c>
      <c r="M44" s="118" t="e">
        <f>VLOOKUP(A44,謝金一覧!$A$4:$J$23,8,FALSE)</f>
        <v>#N/A</v>
      </c>
      <c r="N44" s="120" t="e">
        <f>VLOOKUP(A44,謝金一覧!$A$4:$J$23,9,FALSE)</f>
        <v>#N/A</v>
      </c>
      <c r="O44" s="136" t="e">
        <f>VLOOKUP(A44,謝金一覧!$A$4:$J$23,10,FALSE)</f>
        <v>#N/A</v>
      </c>
      <c r="P44" s="139"/>
      <c r="Q44" s="13" t="s">
        <v>62</v>
      </c>
      <c r="T44" s="140" t="e">
        <f t="shared" ref="T44" si="93">L44-U44</f>
        <v>#N/A</v>
      </c>
      <c r="U44" s="141" t="e">
        <f t="shared" ref="U44" si="94">M44</f>
        <v>#N/A</v>
      </c>
    </row>
    <row r="45" spans="1:21" ht="33.75" customHeight="1" x14ac:dyDescent="0.15">
      <c r="A45" s="139"/>
      <c r="B45" s="139"/>
      <c r="C45" s="139"/>
      <c r="D45" s="144"/>
      <c r="E45" s="139"/>
      <c r="F45" s="135"/>
      <c r="G45" s="173"/>
      <c r="H45" s="135"/>
      <c r="I45" s="137"/>
      <c r="J45" s="137"/>
      <c r="K45" s="135"/>
      <c r="L45" s="137"/>
      <c r="M45" s="119"/>
      <c r="N45" s="121"/>
      <c r="O45" s="137"/>
      <c r="P45" s="139"/>
      <c r="Q45" s="13" t="s">
        <v>63</v>
      </c>
      <c r="T45" s="140"/>
      <c r="U45" s="142"/>
    </row>
    <row r="46" spans="1:21" ht="33.75" customHeight="1" x14ac:dyDescent="0.15">
      <c r="A46" s="139"/>
      <c r="B46" s="138" t="str">
        <f>IF(A46="","",VLOOKUP(A46,謝金一覧!$A$4:$J$23,2,FALSE))</f>
        <v/>
      </c>
      <c r="C46" s="138" t="e">
        <f>VLOOKUP(A46,謝金一覧!$A$4:$J$23,3,FALSE)</f>
        <v>#N/A</v>
      </c>
      <c r="D46" s="143" t="e">
        <f>VLOOKUP(A46,謝金一覧!$A$4:$J$23,4,FALSE)</f>
        <v>#N/A</v>
      </c>
      <c r="E46" s="138" t="e">
        <f>VLOOKUP(A46,謝金一覧!$A$4:$J$23,5,FALSE)</f>
        <v>#N/A</v>
      </c>
      <c r="F46" s="134"/>
      <c r="G46" s="172">
        <f t="shared" ref="G46" si="95">F46*1</f>
        <v>0</v>
      </c>
      <c r="H46" s="134"/>
      <c r="I46" s="136" t="e">
        <f t="shared" ref="I46" si="96">H46*E46</f>
        <v>#N/A</v>
      </c>
      <c r="J46" s="136" t="e">
        <f t="shared" ref="J46" si="97">SUM(G46,I46)</f>
        <v>#N/A</v>
      </c>
      <c r="K46" s="134" t="e">
        <f>VLOOKUP(A46,謝金一覧!$A$4:$J$23,6,FALSE)</f>
        <v>#N/A</v>
      </c>
      <c r="L46" s="136" t="e">
        <f>VLOOKUP(A46,謝金一覧!$A$4:$J$23,7,FALSE)</f>
        <v>#N/A</v>
      </c>
      <c r="M46" s="118" t="e">
        <f>VLOOKUP(A46,謝金一覧!$A$4:$J$23,8,FALSE)</f>
        <v>#N/A</v>
      </c>
      <c r="N46" s="120" t="e">
        <f>VLOOKUP(A46,謝金一覧!$A$4:$J$23,9,FALSE)</f>
        <v>#N/A</v>
      </c>
      <c r="O46" s="136" t="e">
        <f>VLOOKUP(A46,謝金一覧!$A$4:$J$23,10,FALSE)</f>
        <v>#N/A</v>
      </c>
      <c r="P46" s="139"/>
      <c r="Q46" s="13" t="s">
        <v>62</v>
      </c>
      <c r="T46" s="140" t="e">
        <f t="shared" ref="T46" si="98">L46-U46</f>
        <v>#N/A</v>
      </c>
      <c r="U46" s="141" t="e">
        <f t="shared" ref="U46" si="99">M46</f>
        <v>#N/A</v>
      </c>
    </row>
    <row r="47" spans="1:21" ht="33.75" customHeight="1" x14ac:dyDescent="0.15">
      <c r="A47" s="139"/>
      <c r="B47" s="139"/>
      <c r="C47" s="139"/>
      <c r="D47" s="144"/>
      <c r="E47" s="139"/>
      <c r="F47" s="135"/>
      <c r="G47" s="173"/>
      <c r="H47" s="135"/>
      <c r="I47" s="137"/>
      <c r="J47" s="137"/>
      <c r="K47" s="135"/>
      <c r="L47" s="137"/>
      <c r="M47" s="119"/>
      <c r="N47" s="121"/>
      <c r="O47" s="137"/>
      <c r="P47" s="139"/>
      <c r="Q47" s="13" t="s">
        <v>63</v>
      </c>
      <c r="T47" s="140"/>
      <c r="U47" s="142"/>
    </row>
    <row r="48" spans="1:21" ht="33.75" customHeight="1" x14ac:dyDescent="0.15">
      <c r="A48" s="139"/>
      <c r="B48" s="138" t="str">
        <f>IF(A48="","",VLOOKUP(A48,謝金一覧!$A$4:$J$23,2,FALSE))</f>
        <v/>
      </c>
      <c r="C48" s="138" t="e">
        <f>VLOOKUP(A48,謝金一覧!$A$4:$J$23,3,FALSE)</f>
        <v>#N/A</v>
      </c>
      <c r="D48" s="143" t="e">
        <f>VLOOKUP(A48,謝金一覧!$A$4:$J$23,4,FALSE)</f>
        <v>#N/A</v>
      </c>
      <c r="E48" s="138" t="e">
        <f>VLOOKUP(A48,謝金一覧!$A$4:$J$23,5,FALSE)</f>
        <v>#N/A</v>
      </c>
      <c r="F48" s="134"/>
      <c r="G48" s="172">
        <f t="shared" ref="G48" si="100">F48*1</f>
        <v>0</v>
      </c>
      <c r="H48" s="134"/>
      <c r="I48" s="136" t="e">
        <f t="shared" ref="I48" si="101">H48*E48</f>
        <v>#N/A</v>
      </c>
      <c r="J48" s="136" t="e">
        <f t="shared" ref="J48" si="102">SUM(G48,I48)</f>
        <v>#N/A</v>
      </c>
      <c r="K48" s="134" t="e">
        <f>VLOOKUP(A48,謝金一覧!$A$4:$J$23,6,FALSE)</f>
        <v>#N/A</v>
      </c>
      <c r="L48" s="136" t="e">
        <f>VLOOKUP(A48,謝金一覧!$A$4:$J$23,7,FALSE)</f>
        <v>#N/A</v>
      </c>
      <c r="M48" s="118" t="e">
        <f>VLOOKUP(A48,謝金一覧!$A$4:$J$23,8,FALSE)</f>
        <v>#N/A</v>
      </c>
      <c r="N48" s="120" t="e">
        <f>VLOOKUP(A48,謝金一覧!$A$4:$J$23,9,FALSE)</f>
        <v>#N/A</v>
      </c>
      <c r="O48" s="136" t="e">
        <f>VLOOKUP(A48,謝金一覧!$A$4:$J$23,10,FALSE)</f>
        <v>#N/A</v>
      </c>
      <c r="P48" s="139"/>
      <c r="Q48" s="13" t="s">
        <v>62</v>
      </c>
      <c r="T48" s="140" t="e">
        <f t="shared" ref="T48" si="103">L48-U48</f>
        <v>#N/A</v>
      </c>
      <c r="U48" s="141" t="e">
        <f t="shared" ref="U48" si="104">M48</f>
        <v>#N/A</v>
      </c>
    </row>
    <row r="49" spans="1:21" ht="33.75" customHeight="1" x14ac:dyDescent="0.15">
      <c r="A49" s="139"/>
      <c r="B49" s="139"/>
      <c r="C49" s="139"/>
      <c r="D49" s="144"/>
      <c r="E49" s="139"/>
      <c r="F49" s="135"/>
      <c r="G49" s="173"/>
      <c r="H49" s="135"/>
      <c r="I49" s="137"/>
      <c r="J49" s="137"/>
      <c r="K49" s="135"/>
      <c r="L49" s="137"/>
      <c r="M49" s="119"/>
      <c r="N49" s="121"/>
      <c r="O49" s="137"/>
      <c r="P49" s="139"/>
      <c r="Q49" s="13" t="s">
        <v>63</v>
      </c>
      <c r="T49" s="140"/>
      <c r="U49" s="142"/>
    </row>
    <row r="50" spans="1:21" ht="33.75" customHeight="1" x14ac:dyDescent="0.15">
      <c r="A50" s="139"/>
      <c r="B50" s="138" t="str">
        <f>IF(A50="","",VLOOKUP(A50,謝金一覧!$A$4:$J$23,2,FALSE))</f>
        <v/>
      </c>
      <c r="C50" s="138" t="e">
        <f>VLOOKUP(A50,謝金一覧!$A$4:$J$23,3,FALSE)</f>
        <v>#N/A</v>
      </c>
      <c r="D50" s="143" t="e">
        <f>VLOOKUP(A50,謝金一覧!$A$4:$J$23,4,FALSE)</f>
        <v>#N/A</v>
      </c>
      <c r="E50" s="138" t="e">
        <f>VLOOKUP(A50,謝金一覧!$A$4:$J$23,5,FALSE)</f>
        <v>#N/A</v>
      </c>
      <c r="F50" s="134"/>
      <c r="G50" s="172">
        <f t="shared" ref="G50" si="105">F50*1</f>
        <v>0</v>
      </c>
      <c r="H50" s="134"/>
      <c r="I50" s="136" t="e">
        <f t="shared" ref="I50" si="106">H50*E50</f>
        <v>#N/A</v>
      </c>
      <c r="J50" s="136" t="e">
        <f t="shared" ref="J50" si="107">SUM(G50,I50)</f>
        <v>#N/A</v>
      </c>
      <c r="K50" s="134" t="e">
        <f>VLOOKUP(A50,謝金一覧!$A$4:$J$23,6,FALSE)</f>
        <v>#N/A</v>
      </c>
      <c r="L50" s="136" t="e">
        <f>VLOOKUP(A50,謝金一覧!$A$4:$J$23,7,FALSE)</f>
        <v>#N/A</v>
      </c>
      <c r="M50" s="118" t="e">
        <f>VLOOKUP(A50,謝金一覧!$A$4:$J$23,8,FALSE)</f>
        <v>#N/A</v>
      </c>
      <c r="N50" s="120" t="e">
        <f>VLOOKUP(A50,謝金一覧!$A$4:$J$23,9,FALSE)</f>
        <v>#N/A</v>
      </c>
      <c r="O50" s="136" t="e">
        <f>VLOOKUP(A50,謝金一覧!$A$4:$J$23,10,FALSE)</f>
        <v>#N/A</v>
      </c>
      <c r="P50" s="139"/>
      <c r="Q50" s="13" t="s">
        <v>62</v>
      </c>
      <c r="T50" s="140" t="e">
        <f t="shared" ref="T50" si="108">L50-U50</f>
        <v>#N/A</v>
      </c>
      <c r="U50" s="141" t="e">
        <f t="shared" ref="U50" si="109">M50</f>
        <v>#N/A</v>
      </c>
    </row>
    <row r="51" spans="1:21" ht="33.75" customHeight="1" x14ac:dyDescent="0.15">
      <c r="A51" s="139"/>
      <c r="B51" s="139"/>
      <c r="C51" s="139"/>
      <c r="D51" s="144"/>
      <c r="E51" s="139"/>
      <c r="F51" s="135"/>
      <c r="G51" s="173"/>
      <c r="H51" s="135"/>
      <c r="I51" s="137"/>
      <c r="J51" s="137"/>
      <c r="K51" s="135"/>
      <c r="L51" s="137"/>
      <c r="M51" s="119"/>
      <c r="N51" s="121"/>
      <c r="O51" s="137"/>
      <c r="P51" s="139"/>
      <c r="Q51" s="13" t="s">
        <v>63</v>
      </c>
      <c r="T51" s="140"/>
      <c r="U51" s="142"/>
    </row>
    <row r="52" spans="1:21" ht="33.75" customHeight="1" x14ac:dyDescent="0.15">
      <c r="A52" s="139"/>
      <c r="B52" s="138" t="str">
        <f>IF(A52="","",VLOOKUP(A52,謝金一覧!$A$4:$J$23,2,FALSE))</f>
        <v/>
      </c>
      <c r="C52" s="138" t="e">
        <f>VLOOKUP(A52,謝金一覧!$A$4:$J$23,3,FALSE)</f>
        <v>#N/A</v>
      </c>
      <c r="D52" s="143" t="e">
        <f>VLOOKUP(A52,謝金一覧!$A$4:$J$23,4,FALSE)</f>
        <v>#N/A</v>
      </c>
      <c r="E52" s="138" t="e">
        <f>VLOOKUP(A52,謝金一覧!$A$4:$J$23,5,FALSE)</f>
        <v>#N/A</v>
      </c>
      <c r="F52" s="134"/>
      <c r="G52" s="172">
        <f t="shared" ref="G52" si="110">F52*1</f>
        <v>0</v>
      </c>
      <c r="H52" s="134"/>
      <c r="I52" s="136" t="e">
        <f t="shared" ref="I52" si="111">H52*E52</f>
        <v>#N/A</v>
      </c>
      <c r="J52" s="136" t="e">
        <f t="shared" ref="J52" si="112">SUM(G52,I52)</f>
        <v>#N/A</v>
      </c>
      <c r="K52" s="134" t="e">
        <f>VLOOKUP(A52,謝金一覧!$A$4:$J$23,6,FALSE)</f>
        <v>#N/A</v>
      </c>
      <c r="L52" s="136" t="e">
        <f>VLOOKUP(A52,謝金一覧!$A$4:$J$23,7,FALSE)</f>
        <v>#N/A</v>
      </c>
      <c r="M52" s="118" t="e">
        <f>VLOOKUP(A52,謝金一覧!$A$4:$J$23,8,FALSE)</f>
        <v>#N/A</v>
      </c>
      <c r="N52" s="120" t="e">
        <f>VLOOKUP(A52,謝金一覧!$A$4:$J$23,9,FALSE)</f>
        <v>#N/A</v>
      </c>
      <c r="O52" s="136" t="e">
        <f>VLOOKUP(A52,謝金一覧!$A$4:$J$23,10,FALSE)</f>
        <v>#N/A</v>
      </c>
      <c r="P52" s="139"/>
      <c r="Q52" s="13" t="s">
        <v>62</v>
      </c>
      <c r="T52" s="140" t="e">
        <f t="shared" ref="T52" si="113">L52-U52</f>
        <v>#N/A</v>
      </c>
      <c r="U52" s="141" t="e">
        <f t="shared" ref="U52" si="114">M52</f>
        <v>#N/A</v>
      </c>
    </row>
    <row r="53" spans="1:21" ht="33.75" customHeight="1" x14ac:dyDescent="0.15">
      <c r="A53" s="139"/>
      <c r="B53" s="139"/>
      <c r="C53" s="139"/>
      <c r="D53" s="144"/>
      <c r="E53" s="139"/>
      <c r="F53" s="135"/>
      <c r="G53" s="173"/>
      <c r="H53" s="135"/>
      <c r="I53" s="137"/>
      <c r="J53" s="137"/>
      <c r="K53" s="135"/>
      <c r="L53" s="137"/>
      <c r="M53" s="119"/>
      <c r="N53" s="121"/>
      <c r="O53" s="137"/>
      <c r="P53" s="139"/>
      <c r="Q53" s="13" t="s">
        <v>63</v>
      </c>
      <c r="T53" s="140"/>
      <c r="U53" s="142"/>
    </row>
    <row r="54" spans="1:21" ht="33.75" customHeight="1" x14ac:dyDescent="0.15">
      <c r="A54" s="139"/>
      <c r="B54" s="138" t="str">
        <f>IF(A54="","",VLOOKUP(A54,謝金一覧!$A$4:$J$23,2,FALSE))</f>
        <v/>
      </c>
      <c r="C54" s="138" t="e">
        <f>VLOOKUP(A54,謝金一覧!$A$4:$J$23,3,FALSE)</f>
        <v>#N/A</v>
      </c>
      <c r="D54" s="143" t="e">
        <f>VLOOKUP(A54,謝金一覧!$A$4:$J$23,4,FALSE)</f>
        <v>#N/A</v>
      </c>
      <c r="E54" s="138" t="e">
        <f>VLOOKUP(A54,謝金一覧!$A$4:$J$23,5,FALSE)</f>
        <v>#N/A</v>
      </c>
      <c r="F54" s="134"/>
      <c r="G54" s="172">
        <f t="shared" ref="G54" si="115">F54*1</f>
        <v>0</v>
      </c>
      <c r="H54" s="134"/>
      <c r="I54" s="136" t="e">
        <f t="shared" ref="I54" si="116">H54*E54</f>
        <v>#N/A</v>
      </c>
      <c r="J54" s="136" t="e">
        <f t="shared" ref="J54" si="117">SUM(G54,I54)</f>
        <v>#N/A</v>
      </c>
      <c r="K54" s="134" t="e">
        <f>VLOOKUP(A54,謝金一覧!$A$4:$J$23,6,FALSE)</f>
        <v>#N/A</v>
      </c>
      <c r="L54" s="136" t="e">
        <f>VLOOKUP(A54,謝金一覧!$A$4:$J$23,7,FALSE)</f>
        <v>#N/A</v>
      </c>
      <c r="M54" s="118" t="e">
        <f>VLOOKUP(A54,謝金一覧!$A$4:$J$23,8,FALSE)</f>
        <v>#N/A</v>
      </c>
      <c r="N54" s="120" t="e">
        <f>VLOOKUP(A54,謝金一覧!$A$4:$J$23,9,FALSE)</f>
        <v>#N/A</v>
      </c>
      <c r="O54" s="136" t="e">
        <f>VLOOKUP(A54,謝金一覧!$A$4:$J$23,10,FALSE)</f>
        <v>#N/A</v>
      </c>
      <c r="P54" s="139"/>
      <c r="Q54" s="13" t="s">
        <v>62</v>
      </c>
      <c r="T54" s="140" t="e">
        <f t="shared" ref="T54" si="118">L54-U54</f>
        <v>#N/A</v>
      </c>
      <c r="U54" s="141" t="e">
        <f t="shared" ref="U54" si="119">M54</f>
        <v>#N/A</v>
      </c>
    </row>
    <row r="55" spans="1:21" ht="33.75" customHeight="1" x14ac:dyDescent="0.15">
      <c r="A55" s="139"/>
      <c r="B55" s="139"/>
      <c r="C55" s="139"/>
      <c r="D55" s="144"/>
      <c r="E55" s="139"/>
      <c r="F55" s="135"/>
      <c r="G55" s="173"/>
      <c r="H55" s="135"/>
      <c r="I55" s="137"/>
      <c r="J55" s="137"/>
      <c r="K55" s="135"/>
      <c r="L55" s="137"/>
      <c r="M55" s="119"/>
      <c r="N55" s="121"/>
      <c r="O55" s="137"/>
      <c r="P55" s="139"/>
      <c r="Q55" s="13" t="s">
        <v>63</v>
      </c>
      <c r="T55" s="140"/>
      <c r="U55" s="142"/>
    </row>
  </sheetData>
  <mergeCells count="470">
    <mergeCell ref="J54:J55"/>
    <mergeCell ref="K54:K55"/>
    <mergeCell ref="L54:L55"/>
    <mergeCell ref="M54:M55"/>
    <mergeCell ref="N54:N55"/>
    <mergeCell ref="O54:O55"/>
    <mergeCell ref="P54:P55"/>
    <mergeCell ref="T54:T55"/>
    <mergeCell ref="U54:U55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2:J53"/>
    <mergeCell ref="K52:K53"/>
    <mergeCell ref="L52:L53"/>
    <mergeCell ref="M52:M53"/>
    <mergeCell ref="N52:N53"/>
    <mergeCell ref="O52:O53"/>
    <mergeCell ref="P52:P53"/>
    <mergeCell ref="T52:T53"/>
    <mergeCell ref="U52:U53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0:J51"/>
    <mergeCell ref="K50:K51"/>
    <mergeCell ref="L50:L51"/>
    <mergeCell ref="M50:M51"/>
    <mergeCell ref="N50:N51"/>
    <mergeCell ref="O50:O51"/>
    <mergeCell ref="P50:P51"/>
    <mergeCell ref="T50:T51"/>
    <mergeCell ref="U50:U51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48:J49"/>
    <mergeCell ref="K48:K49"/>
    <mergeCell ref="L48:L49"/>
    <mergeCell ref="M48:M49"/>
    <mergeCell ref="N48:N49"/>
    <mergeCell ref="O48:O49"/>
    <mergeCell ref="P48:P49"/>
    <mergeCell ref="T48:T49"/>
    <mergeCell ref="U48:U49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44:A45"/>
    <mergeCell ref="B44:B45"/>
    <mergeCell ref="C44:C45"/>
    <mergeCell ref="D44:D45"/>
    <mergeCell ref="E44:E45"/>
    <mergeCell ref="F44:F45"/>
    <mergeCell ref="M44:M45"/>
    <mergeCell ref="N44:N45"/>
    <mergeCell ref="O44:O45"/>
    <mergeCell ref="G44:G45"/>
    <mergeCell ref="H44:H45"/>
    <mergeCell ref="I44:I45"/>
    <mergeCell ref="J44:J45"/>
    <mergeCell ref="K44:K45"/>
    <mergeCell ref="L44:L45"/>
    <mergeCell ref="T46:T47"/>
    <mergeCell ref="U46:U47"/>
    <mergeCell ref="J46:J47"/>
    <mergeCell ref="M42:M43"/>
    <mergeCell ref="N42:N43"/>
    <mergeCell ref="O42:O43"/>
    <mergeCell ref="P42:P43"/>
    <mergeCell ref="T42:T43"/>
    <mergeCell ref="U42:U43"/>
    <mergeCell ref="P44:P45"/>
    <mergeCell ref="T44:T45"/>
    <mergeCell ref="U44:U45"/>
    <mergeCell ref="P46:P47"/>
    <mergeCell ref="K46:K47"/>
    <mergeCell ref="L46:L47"/>
    <mergeCell ref="M46:M47"/>
    <mergeCell ref="N46:N47"/>
    <mergeCell ref="O46:O47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P40:P41"/>
    <mergeCell ref="T40:T41"/>
    <mergeCell ref="U40:U41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P38:P39"/>
    <mergeCell ref="T38:T39"/>
    <mergeCell ref="U38:U39"/>
    <mergeCell ref="G38:G39"/>
    <mergeCell ref="H38:H39"/>
    <mergeCell ref="I38:I39"/>
    <mergeCell ref="J38:J39"/>
    <mergeCell ref="K38:K39"/>
    <mergeCell ref="L38:L39"/>
    <mergeCell ref="M36:M37"/>
    <mergeCell ref="N36:N37"/>
    <mergeCell ref="O36:O37"/>
    <mergeCell ref="P36:P37"/>
    <mergeCell ref="T36:T37"/>
    <mergeCell ref="U36:U37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A26:A27"/>
    <mergeCell ref="B26:B27"/>
    <mergeCell ref="C26:C27"/>
    <mergeCell ref="D26:D27"/>
    <mergeCell ref="E26:E27"/>
    <mergeCell ref="C32:C33"/>
    <mergeCell ref="D32:D33"/>
    <mergeCell ref="E32:E33"/>
    <mergeCell ref="P34:P35"/>
    <mergeCell ref="T34:T35"/>
    <mergeCell ref="U34:U35"/>
    <mergeCell ref="J34:J35"/>
    <mergeCell ref="K34:K35"/>
    <mergeCell ref="L34:L35"/>
    <mergeCell ref="M34:M35"/>
    <mergeCell ref="N34:N35"/>
    <mergeCell ref="O34:O35"/>
    <mergeCell ref="U32:U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T32:T33"/>
    <mergeCell ref="F32:F33"/>
    <mergeCell ref="G32:G33"/>
    <mergeCell ref="H32:H33"/>
    <mergeCell ref="I32:I33"/>
    <mergeCell ref="J32:J33"/>
    <mergeCell ref="K32:K33"/>
    <mergeCell ref="A32:A33"/>
    <mergeCell ref="B32:B33"/>
    <mergeCell ref="H30:H31"/>
    <mergeCell ref="I30:I31"/>
    <mergeCell ref="J30:J31"/>
    <mergeCell ref="K30:K31"/>
    <mergeCell ref="U28:U29"/>
    <mergeCell ref="A30:A31"/>
    <mergeCell ref="B30:B31"/>
    <mergeCell ref="C30:C31"/>
    <mergeCell ref="D30:D31"/>
    <mergeCell ref="E30:E31"/>
    <mergeCell ref="F30:F31"/>
    <mergeCell ref="G30:G31"/>
    <mergeCell ref="J28:J29"/>
    <mergeCell ref="K28:K29"/>
    <mergeCell ref="L28:L29"/>
    <mergeCell ref="M28:M29"/>
    <mergeCell ref="N28:N29"/>
    <mergeCell ref="O28:O29"/>
    <mergeCell ref="N30:N31"/>
    <mergeCell ref="O30:O31"/>
    <mergeCell ref="P30:P31"/>
    <mergeCell ref="T30:T31"/>
    <mergeCell ref="U30:U31"/>
    <mergeCell ref="L30:L31"/>
    <mergeCell ref="M30:M31"/>
    <mergeCell ref="U26:U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L26:L27"/>
    <mergeCell ref="M26:M27"/>
    <mergeCell ref="N26:N27"/>
    <mergeCell ref="O26:O27"/>
    <mergeCell ref="P26:P27"/>
    <mergeCell ref="T26:T27"/>
    <mergeCell ref="F26:F27"/>
    <mergeCell ref="G26:G27"/>
    <mergeCell ref="H26:H27"/>
    <mergeCell ref="I26:I27"/>
    <mergeCell ref="J26:J27"/>
    <mergeCell ref="K26:K27"/>
    <mergeCell ref="P28:P29"/>
    <mergeCell ref="T28:T29"/>
    <mergeCell ref="J24:J25"/>
    <mergeCell ref="K24:K25"/>
    <mergeCell ref="L24:L25"/>
    <mergeCell ref="M24:M25"/>
    <mergeCell ref="N24:N25"/>
    <mergeCell ref="J22:J23"/>
    <mergeCell ref="K22:K23"/>
    <mergeCell ref="P24:P25"/>
    <mergeCell ref="T24:T25"/>
    <mergeCell ref="U24:U25"/>
    <mergeCell ref="O24:O25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U22:U23"/>
    <mergeCell ref="L22:L23"/>
    <mergeCell ref="M22:M23"/>
    <mergeCell ref="N22:N23"/>
    <mergeCell ref="O22:O23"/>
    <mergeCell ref="P22:P23"/>
    <mergeCell ref="T22:T23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H20:H21"/>
    <mergeCell ref="I20:I21"/>
    <mergeCell ref="J20:J21"/>
    <mergeCell ref="K20:K21"/>
    <mergeCell ref="P18:P19"/>
    <mergeCell ref="T18:T19"/>
    <mergeCell ref="U18:U19"/>
    <mergeCell ref="A20:A21"/>
    <mergeCell ref="B20:B21"/>
    <mergeCell ref="C20:C21"/>
    <mergeCell ref="D20:D21"/>
    <mergeCell ref="E20:E21"/>
    <mergeCell ref="F20:F21"/>
    <mergeCell ref="G20:G21"/>
    <mergeCell ref="J18:J19"/>
    <mergeCell ref="K18:K19"/>
    <mergeCell ref="L18:L19"/>
    <mergeCell ref="M18:M19"/>
    <mergeCell ref="N18:N19"/>
    <mergeCell ref="O18:O19"/>
    <mergeCell ref="N20:N21"/>
    <mergeCell ref="O20:O21"/>
    <mergeCell ref="P20:P21"/>
    <mergeCell ref="T20:T21"/>
    <mergeCell ref="U20:U21"/>
    <mergeCell ref="L20:L21"/>
    <mergeCell ref="M20:M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N16:N17"/>
    <mergeCell ref="O16:O17"/>
    <mergeCell ref="T16:T17"/>
    <mergeCell ref="U16:U17"/>
    <mergeCell ref="A16:A17"/>
    <mergeCell ref="B16:B17"/>
    <mergeCell ref="C16:C17"/>
    <mergeCell ref="D16:D17"/>
    <mergeCell ref="E16:E17"/>
    <mergeCell ref="M16:M17"/>
    <mergeCell ref="L16:L17"/>
    <mergeCell ref="P16:P17"/>
    <mergeCell ref="F16:F17"/>
    <mergeCell ref="G16:G17"/>
    <mergeCell ref="H16:H17"/>
    <mergeCell ref="I16:I17"/>
    <mergeCell ref="J16:J17"/>
    <mergeCell ref="K16:K17"/>
    <mergeCell ref="P14:P15"/>
    <mergeCell ref="T14:T15"/>
    <mergeCell ref="U14:U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M14:M15"/>
    <mergeCell ref="N14:N15"/>
    <mergeCell ref="O14:O15"/>
    <mergeCell ref="P12:P13"/>
    <mergeCell ref="T12:T13"/>
    <mergeCell ref="U12:U13"/>
    <mergeCell ref="G12:G13"/>
    <mergeCell ref="H12:H13"/>
    <mergeCell ref="I12:I13"/>
    <mergeCell ref="J12:J13"/>
    <mergeCell ref="K12:K13"/>
    <mergeCell ref="L12:L13"/>
    <mergeCell ref="P10:P11"/>
    <mergeCell ref="T10:T11"/>
    <mergeCell ref="U10:U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M10:M11"/>
    <mergeCell ref="N10:N11"/>
    <mergeCell ref="O10:O11"/>
    <mergeCell ref="U6:U7"/>
    <mergeCell ref="G6:G7"/>
    <mergeCell ref="H6:H7"/>
    <mergeCell ref="I6:I7"/>
    <mergeCell ref="J6:J7"/>
    <mergeCell ref="K6:K7"/>
    <mergeCell ref="L6:L7"/>
    <mergeCell ref="P8:P9"/>
    <mergeCell ref="T8:T9"/>
    <mergeCell ref="U8:U9"/>
    <mergeCell ref="G8:G9"/>
    <mergeCell ref="H8:H9"/>
    <mergeCell ref="I8:I9"/>
    <mergeCell ref="J8:J9"/>
    <mergeCell ref="K8:K9"/>
    <mergeCell ref="L8:L9"/>
    <mergeCell ref="A6:A7"/>
    <mergeCell ref="B6:B7"/>
    <mergeCell ref="C6:C7"/>
    <mergeCell ref="D6:D7"/>
    <mergeCell ref="E6:E7"/>
    <mergeCell ref="F6:F7"/>
    <mergeCell ref="P3:P5"/>
    <mergeCell ref="Q3:Q4"/>
    <mergeCell ref="T3:T4"/>
    <mergeCell ref="F4:G4"/>
    <mergeCell ref="H4:I4"/>
    <mergeCell ref="J4:J5"/>
    <mergeCell ref="K4:K5"/>
    <mergeCell ref="L4:L5"/>
    <mergeCell ref="M4:M5"/>
    <mergeCell ref="M6:M7"/>
    <mergeCell ref="N6:N7"/>
    <mergeCell ref="O6:O7"/>
    <mergeCell ref="P6:P7"/>
    <mergeCell ref="T6:T7"/>
    <mergeCell ref="A1:Q1"/>
    <mergeCell ref="A3:A5"/>
    <mergeCell ref="B3:B5"/>
    <mergeCell ref="C3:C5"/>
    <mergeCell ref="D3:D5"/>
    <mergeCell ref="E3:E5"/>
    <mergeCell ref="F3:J3"/>
    <mergeCell ref="K3:M3"/>
    <mergeCell ref="N3:N5"/>
    <mergeCell ref="O3:O5"/>
    <mergeCell ref="P2:Q2"/>
  </mergeCells>
  <phoneticPr fontId="1"/>
  <printOptions horizontalCentered="1"/>
  <pageMargins left="0.27559055118110237" right="0.27559055118110237" top="0.35" bottom="0.5" header="0.23622047244094491" footer="0.23622047244094491"/>
  <pageSetup paperSize="9" scale="81" fitToHeight="0" orientation="landscape" horizontalDpi="300" verticalDpi="300" r:id="rId1"/>
  <headerFooter>
    <oddFooter>&amp;C&amp;14&amp;P</oddFooter>
  </headerFooter>
  <rowBreaks count="5" manualBreakCount="5">
    <brk id="15" max="16" man="1"/>
    <brk id="25" max="16" man="1"/>
    <brk id="35" max="16" man="1"/>
    <brk id="45" max="16" man="1"/>
    <brk id="55" max="16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5"/>
  <sheetViews>
    <sheetView showZeros="0" view="pageBreakPreview" zoomScale="70" zoomScaleNormal="85" zoomScaleSheetLayoutView="70" workbookViewId="0">
      <selection activeCell="A2" sqref="A2"/>
    </sheetView>
  </sheetViews>
  <sheetFormatPr defaultColWidth="9" defaultRowHeight="24" customHeight="1" x14ac:dyDescent="0.15"/>
  <cols>
    <col min="1" max="1" width="4.875" style="2" bestFit="1" customWidth="1"/>
    <col min="2" max="2" width="12" style="2" bestFit="1" customWidth="1"/>
    <col min="3" max="3" width="9.75" style="2" customWidth="1"/>
    <col min="4" max="4" width="11.375" style="2" bestFit="1" customWidth="1"/>
    <col min="5" max="5" width="3.625" style="2" customWidth="1"/>
    <col min="6" max="6" width="7.375" style="4" bestFit="1" customWidth="1"/>
    <col min="7" max="7" width="8.375" style="7" customWidth="1"/>
    <col min="8" max="8" width="6.375" style="4" customWidth="1"/>
    <col min="9" max="10" width="8.375" style="7" customWidth="1"/>
    <col min="11" max="11" width="7.375" style="4" customWidth="1"/>
    <col min="12" max="12" width="8.375" style="7" customWidth="1"/>
    <col min="13" max="14" width="7.375" style="4" customWidth="1"/>
    <col min="15" max="15" width="8.75" style="7" bestFit="1" customWidth="1"/>
    <col min="16" max="16" width="18.25" style="2" bestFit="1" customWidth="1"/>
    <col min="17" max="17" width="37.875" style="2" customWidth="1"/>
    <col min="18" max="18" width="2.25" style="3" customWidth="1"/>
    <col min="19" max="19" width="5.625" style="3" bestFit="1" customWidth="1"/>
    <col min="20" max="53" width="9" style="3"/>
    <col min="54" max="16384" width="9" style="2"/>
  </cols>
  <sheetData>
    <row r="1" spans="1:53" s="6" customFormat="1" ht="41.25" customHeight="1" x14ac:dyDescent="0.15">
      <c r="A1" s="169" t="s">
        <v>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5"/>
      <c r="S1" s="12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3.950000000000003" customHeight="1" x14ac:dyDescent="0.15">
      <c r="A2" s="3"/>
      <c r="B2" s="3"/>
      <c r="C2" s="3"/>
      <c r="D2" s="3"/>
      <c r="E2" s="3"/>
      <c r="F2" s="3"/>
      <c r="G2" s="5"/>
      <c r="H2" s="3"/>
      <c r="I2" s="5"/>
      <c r="J2" s="5"/>
      <c r="K2" s="3"/>
      <c r="L2" s="5"/>
      <c r="M2" s="3"/>
      <c r="N2" s="3"/>
      <c r="O2" s="5"/>
      <c r="P2" s="170" t="s">
        <v>64</v>
      </c>
      <c r="Q2" s="170"/>
      <c r="S2" s="123"/>
    </row>
    <row r="3" spans="1:53" ht="19.5" customHeight="1" x14ac:dyDescent="0.15">
      <c r="A3" s="122" t="s">
        <v>46</v>
      </c>
      <c r="B3" s="122" t="s">
        <v>47</v>
      </c>
      <c r="C3" s="129" t="s">
        <v>48</v>
      </c>
      <c r="D3" s="122" t="s">
        <v>49</v>
      </c>
      <c r="E3" s="130" t="s">
        <v>50</v>
      </c>
      <c r="F3" s="122" t="s">
        <v>43</v>
      </c>
      <c r="G3" s="122"/>
      <c r="H3" s="122"/>
      <c r="I3" s="122"/>
      <c r="J3" s="122"/>
      <c r="K3" s="131" t="s">
        <v>51</v>
      </c>
      <c r="L3" s="132"/>
      <c r="M3" s="133"/>
      <c r="N3" s="124" t="s">
        <v>52</v>
      </c>
      <c r="O3" s="125" t="s">
        <v>53</v>
      </c>
      <c r="P3" s="124" t="s">
        <v>54</v>
      </c>
      <c r="Q3" s="122" t="s">
        <v>73</v>
      </c>
      <c r="S3" s="2"/>
    </row>
    <row r="4" spans="1:53" ht="19.5" customHeight="1" x14ac:dyDescent="0.15">
      <c r="A4" s="122"/>
      <c r="B4" s="122"/>
      <c r="C4" s="129"/>
      <c r="D4" s="122"/>
      <c r="E4" s="130"/>
      <c r="F4" s="171" t="s">
        <v>74</v>
      </c>
      <c r="G4" s="171"/>
      <c r="H4" s="171" t="s">
        <v>75</v>
      </c>
      <c r="I4" s="171"/>
      <c r="J4" s="125" t="s">
        <v>76</v>
      </c>
      <c r="K4" s="124" t="s">
        <v>56</v>
      </c>
      <c r="L4" s="125" t="s">
        <v>57</v>
      </c>
      <c r="M4" s="126" t="s">
        <v>77</v>
      </c>
      <c r="N4" s="124"/>
      <c r="O4" s="125"/>
      <c r="P4" s="124"/>
      <c r="Q4" s="122"/>
      <c r="S4" s="2"/>
    </row>
    <row r="5" spans="1:53" ht="69" customHeight="1" thickBot="1" x14ac:dyDescent="0.2">
      <c r="A5" s="150"/>
      <c r="B5" s="150"/>
      <c r="C5" s="151"/>
      <c r="D5" s="150"/>
      <c r="E5" s="152"/>
      <c r="F5" s="8" t="s">
        <v>78</v>
      </c>
      <c r="G5" s="9" t="s">
        <v>79</v>
      </c>
      <c r="H5" s="8" t="s">
        <v>80</v>
      </c>
      <c r="I5" s="9" t="s">
        <v>81</v>
      </c>
      <c r="J5" s="145"/>
      <c r="K5" s="146"/>
      <c r="L5" s="145"/>
      <c r="M5" s="161"/>
      <c r="N5" s="146"/>
      <c r="O5" s="145"/>
      <c r="P5" s="146"/>
      <c r="Q5" s="10" t="s">
        <v>59</v>
      </c>
      <c r="T5" s="25" t="s">
        <v>82</v>
      </c>
      <c r="U5" s="25" t="s">
        <v>61</v>
      </c>
    </row>
    <row r="6" spans="1:53" ht="33.950000000000003" customHeight="1" thickTop="1" x14ac:dyDescent="0.15">
      <c r="A6" s="159">
        <v>1</v>
      </c>
      <c r="B6" s="147" t="s">
        <v>66</v>
      </c>
      <c r="C6" s="147" t="s">
        <v>67</v>
      </c>
      <c r="D6" s="149" t="s">
        <v>68</v>
      </c>
      <c r="E6" s="147">
        <v>4</v>
      </c>
      <c r="F6" s="155">
        <v>3500</v>
      </c>
      <c r="G6" s="157">
        <f>F6*1</f>
        <v>3500</v>
      </c>
      <c r="H6" s="155">
        <v>0</v>
      </c>
      <c r="I6" s="157">
        <f>H6*E6</f>
        <v>0</v>
      </c>
      <c r="J6" s="157">
        <f>SUM(G6,I6)</f>
        <v>3500</v>
      </c>
      <c r="K6" s="155">
        <v>11000</v>
      </c>
      <c r="L6" s="157">
        <f>K6*E6</f>
        <v>44000</v>
      </c>
      <c r="M6" s="162">
        <v>4000</v>
      </c>
      <c r="N6" s="155">
        <v>2000</v>
      </c>
      <c r="O6" s="157">
        <f>G6+I6+L6-N6</f>
        <v>45500</v>
      </c>
      <c r="P6" s="153">
        <v>45522</v>
      </c>
      <c r="Q6" s="11" t="s">
        <v>69</v>
      </c>
      <c r="T6" s="165">
        <f>L6-U6</f>
        <v>40000</v>
      </c>
      <c r="U6" s="165">
        <f>M6</f>
        <v>4000</v>
      </c>
    </row>
    <row r="7" spans="1:53" ht="33.950000000000003" customHeight="1" thickBot="1" x14ac:dyDescent="0.2">
      <c r="A7" s="160"/>
      <c r="B7" s="148"/>
      <c r="C7" s="148"/>
      <c r="D7" s="148"/>
      <c r="E7" s="148"/>
      <c r="F7" s="156"/>
      <c r="G7" s="158"/>
      <c r="H7" s="156"/>
      <c r="I7" s="158"/>
      <c r="J7" s="158"/>
      <c r="K7" s="156"/>
      <c r="L7" s="158"/>
      <c r="M7" s="163"/>
      <c r="N7" s="156"/>
      <c r="O7" s="158"/>
      <c r="P7" s="154"/>
      <c r="Q7" s="1" t="s">
        <v>70</v>
      </c>
      <c r="T7" s="166"/>
      <c r="U7" s="166"/>
    </row>
    <row r="8" spans="1:53" ht="33.75" customHeight="1" thickTop="1" x14ac:dyDescent="0.15">
      <c r="A8" s="138">
        <v>2</v>
      </c>
      <c r="B8" s="138"/>
      <c r="C8" s="138"/>
      <c r="D8" s="138" t="s">
        <v>71</v>
      </c>
      <c r="E8" s="138"/>
      <c r="F8" s="134"/>
      <c r="G8" s="172">
        <f>F8*1</f>
        <v>0</v>
      </c>
      <c r="H8" s="134"/>
      <c r="I8" s="136">
        <f>H8*E8</f>
        <v>0</v>
      </c>
      <c r="J8" s="136">
        <f>SUM(G8,I8)</f>
        <v>0</v>
      </c>
      <c r="K8" s="134"/>
      <c r="L8" s="136">
        <f>K8*E8</f>
        <v>0</v>
      </c>
      <c r="M8" s="164">
        <v>0</v>
      </c>
      <c r="N8" s="120">
        <f>(H8+L8)*$S$1</f>
        <v>0</v>
      </c>
      <c r="O8" s="136">
        <f>J8+L8-N8</f>
        <v>0</v>
      </c>
      <c r="P8" s="138"/>
      <c r="Q8" s="12" t="s">
        <v>62</v>
      </c>
      <c r="T8" s="165">
        <f t="shared" ref="T8" si="0">L8-U8</f>
        <v>0</v>
      </c>
      <c r="U8" s="165">
        <f t="shared" ref="U8" si="1">M8</f>
        <v>0</v>
      </c>
    </row>
    <row r="9" spans="1:53" ht="33.75" customHeight="1" x14ac:dyDescent="0.15">
      <c r="A9" s="139"/>
      <c r="B9" s="139"/>
      <c r="C9" s="139"/>
      <c r="D9" s="139"/>
      <c r="E9" s="139"/>
      <c r="F9" s="135"/>
      <c r="G9" s="173"/>
      <c r="H9" s="135"/>
      <c r="I9" s="137"/>
      <c r="J9" s="137"/>
      <c r="K9" s="135"/>
      <c r="L9" s="137"/>
      <c r="M9" s="119"/>
      <c r="N9" s="121"/>
      <c r="O9" s="137"/>
      <c r="P9" s="139"/>
      <c r="Q9" s="13" t="s">
        <v>63</v>
      </c>
      <c r="T9" s="166"/>
      <c r="U9" s="166"/>
    </row>
    <row r="10" spans="1:53" ht="33.75" customHeight="1" x14ac:dyDescent="0.15">
      <c r="A10" s="139">
        <v>3</v>
      </c>
      <c r="B10" s="139"/>
      <c r="C10" s="139"/>
      <c r="D10" s="139" t="s">
        <v>71</v>
      </c>
      <c r="E10" s="139"/>
      <c r="F10" s="135"/>
      <c r="G10" s="173">
        <f t="shared" ref="G10" si="2">F10*1</f>
        <v>0</v>
      </c>
      <c r="H10" s="135"/>
      <c r="I10" s="137">
        <f>H10*E10</f>
        <v>0</v>
      </c>
      <c r="J10" s="137">
        <f>SUM(G10,I10)</f>
        <v>0</v>
      </c>
      <c r="K10" s="135"/>
      <c r="L10" s="137">
        <f>K10*E10</f>
        <v>0</v>
      </c>
      <c r="M10" s="167">
        <v>0</v>
      </c>
      <c r="N10" s="121">
        <f>(H10+L10)*$S$1</f>
        <v>0</v>
      </c>
      <c r="O10" s="137">
        <f>J10+L10-N10</f>
        <v>0</v>
      </c>
      <c r="P10" s="139"/>
      <c r="Q10" s="13" t="s">
        <v>62</v>
      </c>
      <c r="T10" s="165">
        <f t="shared" ref="T10" si="3">L10-U10</f>
        <v>0</v>
      </c>
      <c r="U10" s="165">
        <f t="shared" ref="U10" si="4">M10</f>
        <v>0</v>
      </c>
    </row>
    <row r="11" spans="1:53" ht="33.75" customHeight="1" x14ac:dyDescent="0.15">
      <c r="A11" s="139"/>
      <c r="B11" s="139"/>
      <c r="C11" s="139"/>
      <c r="D11" s="139"/>
      <c r="E11" s="139"/>
      <c r="F11" s="135"/>
      <c r="G11" s="173"/>
      <c r="H11" s="135"/>
      <c r="I11" s="137"/>
      <c r="J11" s="137"/>
      <c r="K11" s="135"/>
      <c r="L11" s="137"/>
      <c r="M11" s="119"/>
      <c r="N11" s="121"/>
      <c r="O11" s="137"/>
      <c r="P11" s="139"/>
      <c r="Q11" s="13" t="s">
        <v>63</v>
      </c>
      <c r="T11" s="166"/>
      <c r="U11" s="166"/>
    </row>
    <row r="12" spans="1:53" ht="33.75" customHeight="1" x14ac:dyDescent="0.15">
      <c r="A12" s="139">
        <v>4</v>
      </c>
      <c r="B12" s="139"/>
      <c r="C12" s="139"/>
      <c r="D12" s="139" t="s">
        <v>71</v>
      </c>
      <c r="E12" s="139"/>
      <c r="F12" s="135"/>
      <c r="G12" s="173">
        <f t="shared" ref="G12" si="5">F12*1</f>
        <v>0</v>
      </c>
      <c r="H12" s="135"/>
      <c r="I12" s="137">
        <f>H12*E12</f>
        <v>0</v>
      </c>
      <c r="J12" s="137">
        <f>SUM(G12,I12)</f>
        <v>0</v>
      </c>
      <c r="K12" s="135"/>
      <c r="L12" s="137">
        <f>K12*E12</f>
        <v>0</v>
      </c>
      <c r="M12" s="167">
        <v>0</v>
      </c>
      <c r="N12" s="121">
        <f>(H12+L12)*$S$1</f>
        <v>0</v>
      </c>
      <c r="O12" s="137">
        <f>J12+L12-N12</f>
        <v>0</v>
      </c>
      <c r="P12" s="139"/>
      <c r="Q12" s="13" t="s">
        <v>62</v>
      </c>
      <c r="T12" s="165">
        <f t="shared" ref="T12" si="6">L12-U12</f>
        <v>0</v>
      </c>
      <c r="U12" s="165">
        <f t="shared" ref="U12" si="7">M12</f>
        <v>0</v>
      </c>
    </row>
    <row r="13" spans="1:53" ht="33.75" customHeight="1" x14ac:dyDescent="0.15">
      <c r="A13" s="139"/>
      <c r="B13" s="139"/>
      <c r="C13" s="139"/>
      <c r="D13" s="139"/>
      <c r="E13" s="139"/>
      <c r="F13" s="135"/>
      <c r="G13" s="173"/>
      <c r="H13" s="135"/>
      <c r="I13" s="137"/>
      <c r="J13" s="137"/>
      <c r="K13" s="135"/>
      <c r="L13" s="137"/>
      <c r="M13" s="119"/>
      <c r="N13" s="121"/>
      <c r="O13" s="137"/>
      <c r="P13" s="139"/>
      <c r="Q13" s="13" t="s">
        <v>63</v>
      </c>
      <c r="T13" s="166"/>
      <c r="U13" s="166"/>
    </row>
    <row r="14" spans="1:53" ht="33.75" customHeight="1" x14ac:dyDescent="0.15">
      <c r="A14" s="139">
        <v>5</v>
      </c>
      <c r="B14" s="139"/>
      <c r="C14" s="139"/>
      <c r="D14" s="139" t="s">
        <v>71</v>
      </c>
      <c r="E14" s="139"/>
      <c r="F14" s="135"/>
      <c r="G14" s="173">
        <f t="shared" ref="G14" si="8">F14*1</f>
        <v>0</v>
      </c>
      <c r="H14" s="135"/>
      <c r="I14" s="137">
        <f>H14*E14</f>
        <v>0</v>
      </c>
      <c r="J14" s="137">
        <f>SUM(G14,I14)</f>
        <v>0</v>
      </c>
      <c r="K14" s="135"/>
      <c r="L14" s="137">
        <f>K14*E14</f>
        <v>0</v>
      </c>
      <c r="M14" s="167">
        <v>0</v>
      </c>
      <c r="N14" s="121">
        <f>(H14+L14)*$S$1</f>
        <v>0</v>
      </c>
      <c r="O14" s="137">
        <f>J14+L14-N14</f>
        <v>0</v>
      </c>
      <c r="P14" s="139"/>
      <c r="Q14" s="13" t="s">
        <v>62</v>
      </c>
      <c r="T14" s="165">
        <f t="shared" ref="T14" si="9">L14-U14</f>
        <v>0</v>
      </c>
      <c r="U14" s="165">
        <f t="shared" ref="U14" si="10">M14</f>
        <v>0</v>
      </c>
    </row>
    <row r="15" spans="1:53" ht="33.75" customHeight="1" x14ac:dyDescent="0.15">
      <c r="A15" s="139"/>
      <c r="B15" s="139"/>
      <c r="C15" s="139"/>
      <c r="D15" s="139"/>
      <c r="E15" s="139"/>
      <c r="F15" s="135"/>
      <c r="G15" s="173"/>
      <c r="H15" s="135"/>
      <c r="I15" s="137"/>
      <c r="J15" s="137"/>
      <c r="K15" s="135"/>
      <c r="L15" s="137"/>
      <c r="M15" s="119"/>
      <c r="N15" s="121"/>
      <c r="O15" s="137"/>
      <c r="P15" s="139"/>
      <c r="Q15" s="13" t="s">
        <v>63</v>
      </c>
      <c r="T15" s="166"/>
      <c r="U15" s="166"/>
    </row>
    <row r="16" spans="1:53" ht="33.75" customHeight="1" x14ac:dyDescent="0.15">
      <c r="A16" s="139">
        <v>6</v>
      </c>
      <c r="B16" s="139"/>
      <c r="C16" s="139"/>
      <c r="D16" s="139" t="s">
        <v>71</v>
      </c>
      <c r="E16" s="139"/>
      <c r="F16" s="135"/>
      <c r="G16" s="173">
        <f t="shared" ref="G16" si="11">F16*1</f>
        <v>0</v>
      </c>
      <c r="H16" s="135"/>
      <c r="I16" s="137">
        <f>H16*E16</f>
        <v>0</v>
      </c>
      <c r="J16" s="137">
        <f>SUM(G16,I16)</f>
        <v>0</v>
      </c>
      <c r="K16" s="135"/>
      <c r="L16" s="137">
        <f>K16*E16</f>
        <v>0</v>
      </c>
      <c r="M16" s="168">
        <v>0</v>
      </c>
      <c r="N16" s="121">
        <f>(H16+L16)*$S$1</f>
        <v>0</v>
      </c>
      <c r="O16" s="137">
        <f>J16+L16-N16</f>
        <v>0</v>
      </c>
      <c r="P16" s="139"/>
      <c r="Q16" s="13" t="s">
        <v>62</v>
      </c>
      <c r="T16" s="165">
        <f t="shared" ref="T16" si="12">L16-U16</f>
        <v>0</v>
      </c>
      <c r="U16" s="165">
        <f t="shared" ref="U16" si="13">M16</f>
        <v>0</v>
      </c>
    </row>
    <row r="17" spans="1:21" ht="33.75" customHeight="1" x14ac:dyDescent="0.15">
      <c r="A17" s="139"/>
      <c r="B17" s="139"/>
      <c r="C17" s="139"/>
      <c r="D17" s="139"/>
      <c r="E17" s="139"/>
      <c r="F17" s="135"/>
      <c r="G17" s="173"/>
      <c r="H17" s="135"/>
      <c r="I17" s="137"/>
      <c r="J17" s="137"/>
      <c r="K17" s="135"/>
      <c r="L17" s="137"/>
      <c r="M17" s="134"/>
      <c r="N17" s="121"/>
      <c r="O17" s="137"/>
      <c r="P17" s="139"/>
      <c r="Q17" s="13" t="s">
        <v>63</v>
      </c>
      <c r="T17" s="166"/>
      <c r="U17" s="166"/>
    </row>
    <row r="18" spans="1:21" ht="33.75" customHeight="1" x14ac:dyDescent="0.15">
      <c r="A18" s="139">
        <v>7</v>
      </c>
      <c r="B18" s="139"/>
      <c r="C18" s="139"/>
      <c r="D18" s="139" t="s">
        <v>71</v>
      </c>
      <c r="E18" s="139"/>
      <c r="F18" s="135"/>
      <c r="G18" s="173">
        <f t="shared" ref="G18" si="14">F18*1</f>
        <v>0</v>
      </c>
      <c r="H18" s="135"/>
      <c r="I18" s="137">
        <f>H18*E18</f>
        <v>0</v>
      </c>
      <c r="J18" s="137">
        <f>SUM(G18,I18)</f>
        <v>0</v>
      </c>
      <c r="K18" s="135"/>
      <c r="L18" s="137">
        <f>K18*E18</f>
        <v>0</v>
      </c>
      <c r="M18" s="168">
        <v>0</v>
      </c>
      <c r="N18" s="121">
        <f>(H18+L18)*$S$1</f>
        <v>0</v>
      </c>
      <c r="O18" s="137">
        <f>J18+L18-N18</f>
        <v>0</v>
      </c>
      <c r="P18" s="139"/>
      <c r="Q18" s="13" t="s">
        <v>62</v>
      </c>
      <c r="T18" s="165">
        <f t="shared" ref="T18" si="15">L18-U18</f>
        <v>0</v>
      </c>
      <c r="U18" s="165">
        <f t="shared" ref="U18" si="16">M18</f>
        <v>0</v>
      </c>
    </row>
    <row r="19" spans="1:21" ht="33.75" customHeight="1" x14ac:dyDescent="0.15">
      <c r="A19" s="139"/>
      <c r="B19" s="139"/>
      <c r="C19" s="139"/>
      <c r="D19" s="139"/>
      <c r="E19" s="139"/>
      <c r="F19" s="135"/>
      <c r="G19" s="173"/>
      <c r="H19" s="135"/>
      <c r="I19" s="137"/>
      <c r="J19" s="137"/>
      <c r="K19" s="135"/>
      <c r="L19" s="137"/>
      <c r="M19" s="134"/>
      <c r="N19" s="121"/>
      <c r="O19" s="137"/>
      <c r="P19" s="139"/>
      <c r="Q19" s="13" t="s">
        <v>63</v>
      </c>
      <c r="T19" s="166"/>
      <c r="U19" s="166"/>
    </row>
    <row r="20" spans="1:21" ht="33.75" customHeight="1" x14ac:dyDescent="0.15">
      <c r="A20" s="139">
        <v>8</v>
      </c>
      <c r="B20" s="139"/>
      <c r="C20" s="139"/>
      <c r="D20" s="139" t="s">
        <v>71</v>
      </c>
      <c r="E20" s="139"/>
      <c r="F20" s="135"/>
      <c r="G20" s="173">
        <f t="shared" ref="G20" si="17">F20*1</f>
        <v>0</v>
      </c>
      <c r="H20" s="135"/>
      <c r="I20" s="137">
        <f>H20*E20</f>
        <v>0</v>
      </c>
      <c r="J20" s="137">
        <f>SUM(G20,I20)</f>
        <v>0</v>
      </c>
      <c r="K20" s="135"/>
      <c r="L20" s="137">
        <f>K20*E20</f>
        <v>0</v>
      </c>
      <c r="M20" s="168">
        <v>0</v>
      </c>
      <c r="N20" s="121">
        <f>(H20+L20)*$S$1</f>
        <v>0</v>
      </c>
      <c r="O20" s="137">
        <f>J20+L20-N20</f>
        <v>0</v>
      </c>
      <c r="P20" s="139"/>
      <c r="Q20" s="13" t="s">
        <v>62</v>
      </c>
      <c r="T20" s="165">
        <f t="shared" ref="T20" si="18">L20-U20</f>
        <v>0</v>
      </c>
      <c r="U20" s="165">
        <f t="shared" ref="U20" si="19">M20</f>
        <v>0</v>
      </c>
    </row>
    <row r="21" spans="1:21" ht="33.75" customHeight="1" x14ac:dyDescent="0.15">
      <c r="A21" s="139"/>
      <c r="B21" s="139"/>
      <c r="C21" s="139"/>
      <c r="D21" s="139"/>
      <c r="E21" s="139"/>
      <c r="F21" s="135"/>
      <c r="G21" s="173"/>
      <c r="H21" s="135"/>
      <c r="I21" s="137"/>
      <c r="J21" s="137"/>
      <c r="K21" s="135"/>
      <c r="L21" s="137"/>
      <c r="M21" s="134"/>
      <c r="N21" s="121"/>
      <c r="O21" s="137"/>
      <c r="P21" s="139"/>
      <c r="Q21" s="13" t="s">
        <v>63</v>
      </c>
      <c r="T21" s="166"/>
      <c r="U21" s="166"/>
    </row>
    <row r="22" spans="1:21" ht="33.75" customHeight="1" x14ac:dyDescent="0.15">
      <c r="A22" s="139">
        <v>9</v>
      </c>
      <c r="B22" s="139"/>
      <c r="C22" s="139"/>
      <c r="D22" s="139" t="s">
        <v>71</v>
      </c>
      <c r="E22" s="139"/>
      <c r="F22" s="135"/>
      <c r="G22" s="173">
        <f t="shared" ref="G22" si="20">F22*1</f>
        <v>0</v>
      </c>
      <c r="H22" s="135"/>
      <c r="I22" s="137">
        <f>H22*E22</f>
        <v>0</v>
      </c>
      <c r="J22" s="137">
        <f>SUM(G22,I22)</f>
        <v>0</v>
      </c>
      <c r="K22" s="135"/>
      <c r="L22" s="137">
        <f>K22*E22</f>
        <v>0</v>
      </c>
      <c r="M22" s="168">
        <v>0</v>
      </c>
      <c r="N22" s="121">
        <f>(H22+L22)*$S$1</f>
        <v>0</v>
      </c>
      <c r="O22" s="137">
        <f>J22+L22-N22</f>
        <v>0</v>
      </c>
      <c r="P22" s="139"/>
      <c r="Q22" s="13" t="s">
        <v>62</v>
      </c>
      <c r="T22" s="165">
        <f t="shared" ref="T22" si="21">L22-U22</f>
        <v>0</v>
      </c>
      <c r="U22" s="165">
        <f t="shared" ref="U22" si="22">M22</f>
        <v>0</v>
      </c>
    </row>
    <row r="23" spans="1:21" ht="33.75" customHeight="1" x14ac:dyDescent="0.15">
      <c r="A23" s="139"/>
      <c r="B23" s="139"/>
      <c r="C23" s="139"/>
      <c r="D23" s="139"/>
      <c r="E23" s="139"/>
      <c r="F23" s="135"/>
      <c r="G23" s="173"/>
      <c r="H23" s="135"/>
      <c r="I23" s="137"/>
      <c r="J23" s="137"/>
      <c r="K23" s="135"/>
      <c r="L23" s="137"/>
      <c r="M23" s="134"/>
      <c r="N23" s="121"/>
      <c r="O23" s="137"/>
      <c r="P23" s="139"/>
      <c r="Q23" s="13" t="s">
        <v>63</v>
      </c>
      <c r="T23" s="166"/>
      <c r="U23" s="166"/>
    </row>
    <row r="24" spans="1:21" ht="33.75" customHeight="1" x14ac:dyDescent="0.15">
      <c r="A24" s="139">
        <v>10</v>
      </c>
      <c r="B24" s="139"/>
      <c r="C24" s="139"/>
      <c r="D24" s="139" t="s">
        <v>71</v>
      </c>
      <c r="E24" s="139"/>
      <c r="F24" s="135"/>
      <c r="G24" s="173">
        <f t="shared" ref="G24" si="23">F24*1</f>
        <v>0</v>
      </c>
      <c r="H24" s="135"/>
      <c r="I24" s="137">
        <f>H24*E24</f>
        <v>0</v>
      </c>
      <c r="J24" s="137">
        <f>SUM(G24,I24)</f>
        <v>0</v>
      </c>
      <c r="K24" s="135"/>
      <c r="L24" s="137">
        <f>K24*E24</f>
        <v>0</v>
      </c>
      <c r="M24" s="168">
        <v>0</v>
      </c>
      <c r="N24" s="121">
        <f>(H24+L24)*$S$1</f>
        <v>0</v>
      </c>
      <c r="O24" s="137">
        <f>J24+L24-N24</f>
        <v>0</v>
      </c>
      <c r="P24" s="139"/>
      <c r="Q24" s="13" t="s">
        <v>62</v>
      </c>
      <c r="T24" s="165">
        <f t="shared" ref="T24" si="24">L24-U24</f>
        <v>0</v>
      </c>
      <c r="U24" s="165">
        <f t="shared" ref="U24" si="25">M24</f>
        <v>0</v>
      </c>
    </row>
    <row r="25" spans="1:21" ht="33.75" customHeight="1" x14ac:dyDescent="0.15">
      <c r="A25" s="139"/>
      <c r="B25" s="139"/>
      <c r="C25" s="139"/>
      <c r="D25" s="139"/>
      <c r="E25" s="139"/>
      <c r="F25" s="135"/>
      <c r="G25" s="173"/>
      <c r="H25" s="135"/>
      <c r="I25" s="137"/>
      <c r="J25" s="137"/>
      <c r="K25" s="135"/>
      <c r="L25" s="137"/>
      <c r="M25" s="134"/>
      <c r="N25" s="121"/>
      <c r="O25" s="137"/>
      <c r="P25" s="139"/>
      <c r="Q25" s="13" t="s">
        <v>63</v>
      </c>
      <c r="T25" s="166"/>
      <c r="U25" s="166"/>
    </row>
  </sheetData>
  <mergeCells count="200">
    <mergeCell ref="D6:D7"/>
    <mergeCell ref="E6:E7"/>
    <mergeCell ref="F6:F7"/>
    <mergeCell ref="P3:P5"/>
    <mergeCell ref="Q3:Q4"/>
    <mergeCell ref="S1:S2"/>
    <mergeCell ref="F4:G4"/>
    <mergeCell ref="H4:I4"/>
    <mergeCell ref="J4:J5"/>
    <mergeCell ref="K4:K5"/>
    <mergeCell ref="L4:L5"/>
    <mergeCell ref="M4:M5"/>
    <mergeCell ref="A1:Q1"/>
    <mergeCell ref="A3:A5"/>
    <mergeCell ref="B3:B5"/>
    <mergeCell ref="C3:C5"/>
    <mergeCell ref="D3:D5"/>
    <mergeCell ref="E3:E5"/>
    <mergeCell ref="F3:J3"/>
    <mergeCell ref="K3:M3"/>
    <mergeCell ref="N3:N5"/>
    <mergeCell ref="O3:O5"/>
    <mergeCell ref="P2:Q2"/>
    <mergeCell ref="U6:U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M6:M7"/>
    <mergeCell ref="N6:N7"/>
    <mergeCell ref="O6:O7"/>
    <mergeCell ref="P6:P7"/>
    <mergeCell ref="T6:T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A10:A11"/>
    <mergeCell ref="B10:B11"/>
    <mergeCell ref="C10:C11"/>
    <mergeCell ref="D10:D11"/>
    <mergeCell ref="E10:E11"/>
    <mergeCell ref="F10:F11"/>
    <mergeCell ref="J8:J9"/>
    <mergeCell ref="K8:K9"/>
    <mergeCell ref="L8:L9"/>
    <mergeCell ref="G10:G11"/>
    <mergeCell ref="H10:H11"/>
    <mergeCell ref="I10:I11"/>
    <mergeCell ref="P12:P13"/>
    <mergeCell ref="T12:T13"/>
    <mergeCell ref="U12:U13"/>
    <mergeCell ref="M12:M13"/>
    <mergeCell ref="N12:N13"/>
    <mergeCell ref="O12:O13"/>
    <mergeCell ref="P8:P9"/>
    <mergeCell ref="T8:T9"/>
    <mergeCell ref="U8:U9"/>
    <mergeCell ref="M8:M9"/>
    <mergeCell ref="N8:N9"/>
    <mergeCell ref="O8:O9"/>
    <mergeCell ref="U10:U11"/>
    <mergeCell ref="M10:M11"/>
    <mergeCell ref="N10:N11"/>
    <mergeCell ref="O10:O11"/>
    <mergeCell ref="P10:P11"/>
    <mergeCell ref="T10:T11"/>
    <mergeCell ref="K12:K13"/>
    <mergeCell ref="L12:L13"/>
    <mergeCell ref="I14:I15"/>
    <mergeCell ref="J14:J15"/>
    <mergeCell ref="K14:K15"/>
    <mergeCell ref="L14:L15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G12:G13"/>
    <mergeCell ref="U14:U15"/>
    <mergeCell ref="M14:M15"/>
    <mergeCell ref="N14:N15"/>
    <mergeCell ref="O14:O15"/>
    <mergeCell ref="P14:P15"/>
    <mergeCell ref="T14:T15"/>
    <mergeCell ref="G14:G15"/>
    <mergeCell ref="H14:H15"/>
    <mergeCell ref="A14:A15"/>
    <mergeCell ref="B14:B15"/>
    <mergeCell ref="H12:H13"/>
    <mergeCell ref="I12:I13"/>
    <mergeCell ref="C14:C15"/>
    <mergeCell ref="D14:D15"/>
    <mergeCell ref="E14:E15"/>
    <mergeCell ref="F14:F15"/>
    <mergeCell ref="J12:J13"/>
    <mergeCell ref="T16:T17"/>
    <mergeCell ref="U16:U17"/>
    <mergeCell ref="A16:A17"/>
    <mergeCell ref="B16:B17"/>
    <mergeCell ref="C16:C17"/>
    <mergeCell ref="D16:D17"/>
    <mergeCell ref="E16:E17"/>
    <mergeCell ref="M16:M17"/>
    <mergeCell ref="N16:N17"/>
    <mergeCell ref="O16:O17"/>
    <mergeCell ref="P16:P17"/>
    <mergeCell ref="A18:A19"/>
    <mergeCell ref="B18:B19"/>
    <mergeCell ref="C18:C19"/>
    <mergeCell ref="D18:D19"/>
    <mergeCell ref="E18:E19"/>
    <mergeCell ref="F18:F19"/>
    <mergeCell ref="G18:G19"/>
    <mergeCell ref="H18:H19"/>
    <mergeCell ref="L16:L17"/>
    <mergeCell ref="F16:F17"/>
    <mergeCell ref="G16:G17"/>
    <mergeCell ref="H16:H17"/>
    <mergeCell ref="I16:I17"/>
    <mergeCell ref="J16:J17"/>
    <mergeCell ref="K16:K17"/>
    <mergeCell ref="P18:P19"/>
    <mergeCell ref="T18:T19"/>
    <mergeCell ref="U18:U19"/>
    <mergeCell ref="A20:A21"/>
    <mergeCell ref="B20:B21"/>
    <mergeCell ref="C20:C21"/>
    <mergeCell ref="D20:D21"/>
    <mergeCell ref="E20:E21"/>
    <mergeCell ref="I18:I19"/>
    <mergeCell ref="J18:J19"/>
    <mergeCell ref="K18:K19"/>
    <mergeCell ref="L18:L19"/>
    <mergeCell ref="M18:M19"/>
    <mergeCell ref="N18:N19"/>
    <mergeCell ref="T20:T21"/>
    <mergeCell ref="U20:U21"/>
    <mergeCell ref="M20:M21"/>
    <mergeCell ref="N20:N21"/>
    <mergeCell ref="O20:O21"/>
    <mergeCell ref="P20:P21"/>
    <mergeCell ref="L20:L21"/>
    <mergeCell ref="O18:O19"/>
    <mergeCell ref="F20:F21"/>
    <mergeCell ref="G20:G21"/>
    <mergeCell ref="H20:H21"/>
    <mergeCell ref="I20:I21"/>
    <mergeCell ref="J20:J21"/>
    <mergeCell ref="K20:K21"/>
    <mergeCell ref="P22:P23"/>
    <mergeCell ref="T22:T23"/>
    <mergeCell ref="U22:U23"/>
    <mergeCell ref="A24:A25"/>
    <mergeCell ref="B24:B25"/>
    <mergeCell ref="C24:C25"/>
    <mergeCell ref="D24:D25"/>
    <mergeCell ref="E24:E25"/>
    <mergeCell ref="I22:I23"/>
    <mergeCell ref="J22:J23"/>
    <mergeCell ref="K22:K23"/>
    <mergeCell ref="L22:L23"/>
    <mergeCell ref="M22:M23"/>
    <mergeCell ref="N22:N23"/>
    <mergeCell ref="T24:T25"/>
    <mergeCell ref="U24:U25"/>
    <mergeCell ref="M24:M25"/>
    <mergeCell ref="N24:N25"/>
    <mergeCell ref="O24:O25"/>
    <mergeCell ref="P24:P25"/>
    <mergeCell ref="A22:A23"/>
    <mergeCell ref="B22:B23"/>
    <mergeCell ref="O22:O23"/>
    <mergeCell ref="C22:C23"/>
    <mergeCell ref="D22:D23"/>
    <mergeCell ref="L24:L25"/>
    <mergeCell ref="F24:F25"/>
    <mergeCell ref="G24:G25"/>
    <mergeCell ref="H24:H25"/>
    <mergeCell ref="I24:I25"/>
    <mergeCell ref="J24:J25"/>
    <mergeCell ref="K24:K25"/>
    <mergeCell ref="E22:E23"/>
    <mergeCell ref="F22:F23"/>
    <mergeCell ref="G22:G23"/>
    <mergeCell ref="H22:H23"/>
  </mergeCells>
  <phoneticPr fontId="1"/>
  <printOptions horizontalCentered="1"/>
  <pageMargins left="0.27559055118110237" right="0.27559055118110237" top="0.35" bottom="0.5" header="0.23622047244094491" footer="0.23622047244094491"/>
  <pageSetup paperSize="9" scale="82" fitToHeight="0" orientation="landscape" horizontalDpi="300" verticalDpi="300" r:id="rId1"/>
  <headerFooter>
    <oddFooter>&amp;C&amp;14&amp;P</oddFooter>
  </headerFooter>
  <rowBreaks count="1" manualBreakCount="1">
    <brk id="15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謝金一覧</vt:lpstr>
      <vt:lpstr>旅費・謝金一覧</vt:lpstr>
      <vt:lpstr>謝金領収証_個人【様式】</vt:lpstr>
      <vt:lpstr>謝金領収証_個人【見本】 </vt:lpstr>
      <vt:lpstr>旅費・謝金領収証_個人【様式】 </vt:lpstr>
      <vt:lpstr>旅費・謝金領収証_個人【見本】</vt:lpstr>
      <vt:lpstr>謝金領収書＿複数【様式】</vt:lpstr>
      <vt:lpstr>謝金領収書＿複数 【見本】</vt:lpstr>
      <vt:lpstr>旅費・謝金領収書＿複数【様式】</vt:lpstr>
      <vt:lpstr>旅費・謝金領収書＿複数 【見本】</vt:lpstr>
      <vt:lpstr>謝金一覧!Print_Area</vt:lpstr>
      <vt:lpstr>'謝金領収書＿複数 【見本】'!Print_Area</vt:lpstr>
      <vt:lpstr>謝金領収書＿複数【様式】!Print_Area</vt:lpstr>
      <vt:lpstr>'謝金領収証_個人【見本】 '!Print_Area</vt:lpstr>
      <vt:lpstr>謝金領収証_個人【様式】!Print_Area</vt:lpstr>
      <vt:lpstr>旅費・謝金一覧!Print_Area</vt:lpstr>
      <vt:lpstr>'旅費・謝金領収書＿複数 【見本】'!Print_Area</vt:lpstr>
      <vt:lpstr>旅費・謝金領収書＿複数【様式】!Print_Area</vt:lpstr>
      <vt:lpstr>旅費・謝金領収証_個人【見本】!Print_Area</vt:lpstr>
      <vt:lpstr>'旅費・謝金領収証_個人【様式】 '!Print_Area</vt:lpstr>
      <vt:lpstr>謝金一覧!Print_Titles</vt:lpstr>
      <vt:lpstr>'謝金領収書＿複数 【見本】'!Print_Titles</vt:lpstr>
      <vt:lpstr>謝金領収書＿複数【様式】!Print_Titles</vt:lpstr>
      <vt:lpstr>旅費・謝金一覧!Print_Titles</vt:lpstr>
      <vt:lpstr>'旅費・謝金領収書＿複数 【見本】'!Print_Titles</vt:lpstr>
      <vt:lpstr>旅費・謝金領収書＿複数【様式】!Print_Titles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2025-04-24T01:14:31Z</dcterms:modified>
  <cp:category/>
  <cp:contentStatus/>
</cp:coreProperties>
</file>